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Ružica\Desktop\"/>
    </mc:Choice>
  </mc:AlternateContent>
  <bookViews>
    <workbookView xWindow="0" yWindow="0" windowWidth="28770" windowHeight="1170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O3" i="3"/>
  <c r="H173" i="3" s="1"/>
  <c r="H162" i="3"/>
  <c r="H278" i="3"/>
  <c r="L32" i="37"/>
  <c r="K32" i="37"/>
  <c r="B2" i="37"/>
  <c r="B3" i="37"/>
  <c r="B4" i="37"/>
  <c r="B5" i="37"/>
  <c r="C5" i="37"/>
  <c r="D5" i="37"/>
  <c r="G5" i="37"/>
  <c r="B6" i="37"/>
  <c r="C6" i="37"/>
  <c r="D6" i="37"/>
  <c r="G6" i="37"/>
  <c r="B7" i="37"/>
  <c r="C7" i="37"/>
  <c r="D7" i="37"/>
  <c r="G7" i="37"/>
  <c r="B8" i="37"/>
  <c r="C8" i="37"/>
  <c r="D8" i="37"/>
  <c r="G8" i="37"/>
  <c r="B9" i="37"/>
  <c r="C9" i="37"/>
  <c r="D9" i="37"/>
  <c r="G9" i="37"/>
  <c r="B10" i="37"/>
  <c r="C10" i="37"/>
  <c r="D10" i="37"/>
  <c r="G10" i="37"/>
  <c r="B11" i="37"/>
  <c r="C11" i="37"/>
  <c r="D11" i="37"/>
  <c r="G11" i="37"/>
  <c r="B12" i="37"/>
  <c r="C12" i="37"/>
  <c r="D12" i="37"/>
  <c r="G12" i="37"/>
  <c r="B13" i="37"/>
  <c r="B14" i="37"/>
  <c r="C14" i="37"/>
  <c r="D14" i="37"/>
  <c r="B15" i="37"/>
  <c r="C15" i="37"/>
  <c r="D15" i="37"/>
  <c r="B16" i="37"/>
  <c r="C16" i="37"/>
  <c r="D16" i="37"/>
  <c r="B17" i="37"/>
  <c r="C17" i="37"/>
  <c r="D17" i="37"/>
  <c r="B18" i="37"/>
  <c r="C18" i="37"/>
  <c r="D18" i="37"/>
  <c r="B19" i="37"/>
  <c r="B20" i="37"/>
  <c r="C20" i="37"/>
  <c r="D20" i="37"/>
  <c r="B21" i="37"/>
  <c r="C21" i="37"/>
  <c r="D21" i="37"/>
  <c r="B22" i="37"/>
  <c r="C22" i="37"/>
  <c r="D22" i="37"/>
  <c r="B23" i="37"/>
  <c r="C23" i="37"/>
  <c r="D23" i="37"/>
  <c r="B24" i="37"/>
  <c r="C24" i="37"/>
  <c r="D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G34" i="37"/>
  <c r="B35" i="37"/>
  <c r="C35" i="37"/>
  <c r="D35" i="37"/>
  <c r="G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G129" i="37" s="1"/>
  <c r="B130" i="37"/>
  <c r="C130" i="37"/>
  <c r="D130" i="37"/>
  <c r="B131" i="37"/>
  <c r="B132" i="37"/>
  <c r="B133" i="37"/>
  <c r="C133" i="37"/>
  <c r="D133" i="37"/>
  <c r="B134" i="37"/>
  <c r="C134" i="37"/>
  <c r="D134" i="37"/>
  <c r="G134" i="37"/>
  <c r="B135" i="37"/>
  <c r="C135" i="37"/>
  <c r="D135" i="37"/>
  <c r="G135" i="37"/>
  <c r="B136" i="37"/>
  <c r="C136" i="37"/>
  <c r="D136" i="37"/>
  <c r="G136" i="37"/>
  <c r="B137" i="37"/>
  <c r="B138" i="37"/>
  <c r="B139" i="37"/>
  <c r="C139" i="37"/>
  <c r="D139" i="37"/>
  <c r="G139" i="37"/>
  <c r="B140" i="37"/>
  <c r="C140" i="37"/>
  <c r="D140" i="37"/>
  <c r="G140" i="37"/>
  <c r="B141" i="37"/>
  <c r="C141" i="37"/>
  <c r="D141" i="37"/>
  <c r="G141" i="37"/>
  <c r="B142" i="37"/>
  <c r="C142" i="37"/>
  <c r="D142" i="37"/>
  <c r="G142" i="37"/>
  <c r="B143" i="37"/>
  <c r="C143" i="37"/>
  <c r="D143" i="37"/>
  <c r="G143" i="37"/>
  <c r="B144" i="37"/>
  <c r="C144" i="37"/>
  <c r="D144" i="37"/>
  <c r="G144" i="37"/>
  <c r="B145" i="37"/>
  <c r="C145" i="37"/>
  <c r="D145" i="37"/>
  <c r="G145" i="37"/>
  <c r="B146" i="37"/>
  <c r="C146" i="37"/>
  <c r="D146" i="37"/>
  <c r="G146" i="37"/>
  <c r="B147" i="37"/>
  <c r="C147" i="37"/>
  <c r="D147" i="37"/>
  <c r="G147" i="37"/>
  <c r="B148" i="37"/>
  <c r="C148" i="37"/>
  <c r="D148" i="37"/>
  <c r="G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C160" i="37"/>
  <c r="D160" i="37"/>
  <c r="B161" i="37"/>
  <c r="B162" i="37"/>
  <c r="B163" i="37"/>
  <c r="C163" i="37"/>
  <c r="D163" i="37"/>
  <c r="B164" i="37"/>
  <c r="C164" i="37"/>
  <c r="D164" i="37"/>
  <c r="B165" i="37"/>
  <c r="C165" i="37"/>
  <c r="D165" i="37"/>
  <c r="B166" i="37"/>
  <c r="C166" i="37"/>
  <c r="D166" i="37"/>
  <c r="B167" i="37"/>
  <c r="B168" i="37"/>
  <c r="C168" i="37"/>
  <c r="D168" i="37"/>
  <c r="B169" i="37"/>
  <c r="C169" i="37"/>
  <c r="H169" i="37" s="1"/>
  <c r="D169" i="37"/>
  <c r="B170" i="37"/>
  <c r="C170" i="37"/>
  <c r="D170" i="37"/>
  <c r="B171" i="37"/>
  <c r="C171" i="37"/>
  <c r="H171" i="37" s="1"/>
  <c r="D171" i="37"/>
  <c r="B172" i="37"/>
  <c r="C172" i="37"/>
  <c r="D172" i="37"/>
  <c r="B173" i="37"/>
  <c r="C173" i="37"/>
  <c r="D173" i="37"/>
  <c r="B174" i="37"/>
  <c r="C174" i="37"/>
  <c r="D174" i="37"/>
  <c r="B175" i="37"/>
  <c r="B176" i="37"/>
  <c r="C176" i="37"/>
  <c r="D176" i="37"/>
  <c r="B177" i="37"/>
  <c r="C177" i="37"/>
  <c r="D177" i="37"/>
  <c r="B178" i="37"/>
  <c r="C178" i="37"/>
  <c r="D178" i="37"/>
  <c r="G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G189" i="37"/>
  <c r="B190" i="37"/>
  <c r="C190" i="37"/>
  <c r="D190" i="37"/>
  <c r="B191" i="37"/>
  <c r="C191" i="37"/>
  <c r="H191" i="37" s="1"/>
  <c r="D191" i="37"/>
  <c r="B192" i="37"/>
  <c r="C192" i="37"/>
  <c r="D192" i="37"/>
  <c r="G192" i="37"/>
  <c r="B193" i="37"/>
  <c r="C193" i="37"/>
  <c r="D193" i="37"/>
  <c r="B194" i="37"/>
  <c r="B195" i="37"/>
  <c r="B196" i="37"/>
  <c r="C196" i="37"/>
  <c r="D196" i="37"/>
  <c r="G196" i="37"/>
  <c r="B197" i="37"/>
  <c r="C197" i="37"/>
  <c r="D197" i="37"/>
  <c r="G197" i="37"/>
  <c r="B198" i="37"/>
  <c r="C198" i="37"/>
  <c r="D198" i="37"/>
  <c r="G198" i="37"/>
  <c r="B199" i="37"/>
  <c r="C199" i="37"/>
  <c r="D199" i="37"/>
  <c r="G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G210" i="37"/>
  <c r="B211" i="37"/>
  <c r="C211" i="37"/>
  <c r="D211" i="37"/>
  <c r="G211" i="37" s="1"/>
  <c r="B212" i="37"/>
  <c r="C212" i="37"/>
  <c r="D212" i="37"/>
  <c r="G212" i="37"/>
  <c r="B213" i="37"/>
  <c r="B214" i="37"/>
  <c r="B215" i="37"/>
  <c r="C215" i="37"/>
  <c r="D215" i="37"/>
  <c r="G215" i="37"/>
  <c r="B216" i="37"/>
  <c r="C216" i="37"/>
  <c r="D216" i="37"/>
  <c r="G216" i="37"/>
  <c r="B217" i="37"/>
  <c r="B218" i="37"/>
  <c r="C218" i="37"/>
  <c r="D218" i="37"/>
  <c r="B219" i="37"/>
  <c r="C219" i="37"/>
  <c r="D219" i="37"/>
  <c r="B220" i="37"/>
  <c r="C220" i="37"/>
  <c r="D220" i="37"/>
  <c r="G220" i="37" s="1"/>
  <c r="B221" i="37"/>
  <c r="C221" i="37"/>
  <c r="D221" i="37"/>
  <c r="G221" i="37"/>
  <c r="B222" i="37"/>
  <c r="B223" i="37"/>
  <c r="B224" i="37"/>
  <c r="C224" i="37"/>
  <c r="D224" i="37"/>
  <c r="G224" i="37" s="1"/>
  <c r="B225" i="37"/>
  <c r="C225" i="37"/>
  <c r="D225" i="37"/>
  <c r="G225" i="37"/>
  <c r="B226" i="37"/>
  <c r="B227" i="37"/>
  <c r="G227" i="37" s="1"/>
  <c r="C227" i="37"/>
  <c r="D227" i="37"/>
  <c r="B228" i="37"/>
  <c r="G228" i="37" s="1"/>
  <c r="C228" i="37"/>
  <c r="D228" i="37"/>
  <c r="B229" i="37"/>
  <c r="B230" i="37"/>
  <c r="C230" i="37"/>
  <c r="D230" i="37"/>
  <c r="G230" i="37"/>
  <c r="B231" i="37"/>
  <c r="C231" i="37"/>
  <c r="D231" i="37"/>
  <c r="G231" i="37"/>
  <c r="B232" i="37"/>
  <c r="B233" i="37"/>
  <c r="G233" i="37" s="1"/>
  <c r="C233" i="37"/>
  <c r="D233" i="37"/>
  <c r="B234" i="37"/>
  <c r="G234" i="37" s="1"/>
  <c r="C234" i="37"/>
  <c r="D234" i="37"/>
  <c r="B235" i="37"/>
  <c r="B236" i="37"/>
  <c r="C236" i="37"/>
  <c r="D236" i="37"/>
  <c r="G236" i="37"/>
  <c r="B237" i="37"/>
  <c r="C237" i="37"/>
  <c r="D237" i="37"/>
  <c r="G237" i="37"/>
  <c r="B238" i="37"/>
  <c r="C238" i="37"/>
  <c r="D238" i="37"/>
  <c r="G238" i="37"/>
  <c r="B239" i="37"/>
  <c r="B240" i="37"/>
  <c r="G240" i="37" s="1"/>
  <c r="C240" i="37"/>
  <c r="D240" i="37"/>
  <c r="B241" i="37"/>
  <c r="G241" i="37" s="1"/>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G255" i="37" s="1"/>
  <c r="C255" i="37"/>
  <c r="D255" i="37"/>
  <c r="B256" i="37"/>
  <c r="G256" i="37" s="1"/>
  <c r="C256" i="37"/>
  <c r="D256" i="37"/>
  <c r="B257" i="37"/>
  <c r="G257" i="37" s="1"/>
  <c r="C257" i="37"/>
  <c r="D257" i="37"/>
  <c r="B258" i="37"/>
  <c r="B259" i="37"/>
  <c r="B260" i="37"/>
  <c r="G260" i="37" s="1"/>
  <c r="C260" i="37"/>
  <c r="D260" i="37"/>
  <c r="B261" i="37"/>
  <c r="G261" i="37" s="1"/>
  <c r="C261" i="37"/>
  <c r="D261" i="37"/>
  <c r="B262" i="37"/>
  <c r="G262" i="37" s="1"/>
  <c r="C262" i="37"/>
  <c r="D262" i="37"/>
  <c r="B263" i="37"/>
  <c r="B264" i="37"/>
  <c r="C264" i="37"/>
  <c r="D264" i="37"/>
  <c r="G264" i="37"/>
  <c r="B265" i="37"/>
  <c r="C265" i="37"/>
  <c r="D265" i="37"/>
  <c r="G265" i="37"/>
  <c r="B266" i="37"/>
  <c r="C266" i="37"/>
  <c r="D266" i="37"/>
  <c r="G266" i="37"/>
  <c r="B267" i="37"/>
  <c r="B268" i="37"/>
  <c r="G268" i="37" s="1"/>
  <c r="C268" i="37"/>
  <c r="D268" i="37"/>
  <c r="B269" i="37"/>
  <c r="G269" i="37" s="1"/>
  <c r="C269" i="37"/>
  <c r="D269" i="37"/>
  <c r="B270" i="37"/>
  <c r="G270" i="37" s="1"/>
  <c r="C270" i="37"/>
  <c r="D270" i="37"/>
  <c r="B271" i="37"/>
  <c r="G271" i="37" s="1"/>
  <c r="C271" i="37"/>
  <c r="D271" i="37"/>
  <c r="B272" i="37"/>
  <c r="C272" i="37"/>
  <c r="D272" i="37"/>
  <c r="G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H285" i="37" s="1"/>
  <c r="B286" i="37"/>
  <c r="C286" i="37"/>
  <c r="D286" i="37"/>
  <c r="B287" i="37"/>
  <c r="C287" i="37"/>
  <c r="D287" i="37"/>
  <c r="B288" i="37"/>
  <c r="C288" i="37"/>
  <c r="D288" i="37"/>
  <c r="B289" i="37"/>
  <c r="C289" i="37"/>
  <c r="D289" i="37"/>
  <c r="G289" i="37" s="1"/>
  <c r="B290" i="37"/>
  <c r="B291" i="37"/>
  <c r="B292" i="37"/>
  <c r="B293" i="37"/>
  <c r="C293" i="37"/>
  <c r="D293" i="37"/>
  <c r="G293" i="37"/>
  <c r="B294" i="37"/>
  <c r="C294" i="37"/>
  <c r="D294" i="37"/>
  <c r="G294" i="37"/>
  <c r="B295" i="37"/>
  <c r="C295" i="37"/>
  <c r="D295" i="37"/>
  <c r="G295" i="37"/>
  <c r="B296" i="37"/>
  <c r="B297" i="37"/>
  <c r="C297" i="37"/>
  <c r="D297" i="37"/>
  <c r="G297" i="37"/>
  <c r="B298" i="37"/>
  <c r="C298" i="37"/>
  <c r="D298" i="37"/>
  <c r="G298" i="37"/>
  <c r="B299" i="37"/>
  <c r="C299" i="37"/>
  <c r="D299" i="37"/>
  <c r="G299" i="37"/>
  <c r="B300" i="37"/>
  <c r="C300" i="37"/>
  <c r="D300" i="37"/>
  <c r="G300" i="37"/>
  <c r="B301" i="37"/>
  <c r="C301" i="37"/>
  <c r="D301" i="37"/>
  <c r="G301" i="37"/>
  <c r="B302" i="37"/>
  <c r="C302" i="37"/>
  <c r="D302" i="37"/>
  <c r="G302" i="37"/>
  <c r="B303" i="37"/>
  <c r="B304" i="37"/>
  <c r="B305" i="37"/>
  <c r="C305" i="37"/>
  <c r="D305" i="37"/>
  <c r="G305" i="37"/>
  <c r="B306" i="37"/>
  <c r="C306" i="37"/>
  <c r="D306" i="37"/>
  <c r="G306" i="37"/>
  <c r="B307" i="37"/>
  <c r="C307" i="37"/>
  <c r="D307" i="37"/>
  <c r="G307" i="37"/>
  <c r="B308" i="37"/>
  <c r="C308" i="37"/>
  <c r="D308" i="37"/>
  <c r="G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G319" i="37"/>
  <c r="B320" i="37"/>
  <c r="C320" i="37"/>
  <c r="D320" i="37"/>
  <c r="G320" i="37"/>
  <c r="B321" i="37"/>
  <c r="C321" i="37"/>
  <c r="D321" i="37"/>
  <c r="G321" i="37"/>
  <c r="B322" i="37"/>
  <c r="C322" i="37"/>
  <c r="D322" i="37"/>
  <c r="G322" i="37"/>
  <c r="B323" i="37"/>
  <c r="B324" i="37"/>
  <c r="C324" i="37"/>
  <c r="D324" i="37"/>
  <c r="B325" i="37"/>
  <c r="C325" i="37"/>
  <c r="D325" i="37"/>
  <c r="B326" i="37"/>
  <c r="C326" i="37"/>
  <c r="D326" i="37"/>
  <c r="B327" i="37"/>
  <c r="C327" i="37"/>
  <c r="D327" i="37"/>
  <c r="B328" i="37"/>
  <c r="B329" i="37"/>
  <c r="C329" i="37"/>
  <c r="D329" i="37"/>
  <c r="G329" i="37"/>
  <c r="B330" i="37"/>
  <c r="C330" i="37"/>
  <c r="D330" i="37"/>
  <c r="G330" i="37"/>
  <c r="B331" i="37"/>
  <c r="B332" i="37"/>
  <c r="C332" i="37"/>
  <c r="D332" i="37"/>
  <c r="B333" i="37"/>
  <c r="C333" i="37"/>
  <c r="D333" i="37"/>
  <c r="B334" i="37"/>
  <c r="C334" i="37"/>
  <c r="D334" i="37"/>
  <c r="B335" i="37"/>
  <c r="C335" i="37"/>
  <c r="D335" i="37"/>
  <c r="B336" i="37"/>
  <c r="B337" i="37"/>
  <c r="B338" i="37"/>
  <c r="C338" i="37"/>
  <c r="D338" i="37"/>
  <c r="G338" i="37" s="1"/>
  <c r="B339" i="37"/>
  <c r="C339" i="37"/>
  <c r="D339" i="37"/>
  <c r="B340" i="37"/>
  <c r="B341" i="37"/>
  <c r="C341" i="37"/>
  <c r="D341" i="37"/>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G363" i="37" s="1"/>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G385" i="37" s="1"/>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G395" i="37" s="1"/>
  <c r="C395" i="37"/>
  <c r="D395" i="37"/>
  <c r="B396" i="37"/>
  <c r="G396" i="37" s="1"/>
  <c r="C396" i="37"/>
  <c r="D396" i="37"/>
  <c r="B397" i="37"/>
  <c r="G397" i="37" s="1"/>
  <c r="C397" i="37"/>
  <c r="D397" i="37"/>
  <c r="B398" i="37"/>
  <c r="G398" i="37" s="1"/>
  <c r="C398" i="37"/>
  <c r="D398" i="37"/>
  <c r="B399" i="37"/>
  <c r="B400" i="37"/>
  <c r="B401" i="37"/>
  <c r="G401" i="37" s="1"/>
  <c r="C401" i="37"/>
  <c r="D401" i="37"/>
  <c r="B402" i="37"/>
  <c r="C402" i="37"/>
  <c r="D402" i="37"/>
  <c r="H402" i="37" s="1"/>
  <c r="B403" i="37"/>
  <c r="G403" i="37" s="1"/>
  <c r="C403" i="37"/>
  <c r="D403" i="37"/>
  <c r="B404" i="37"/>
  <c r="B405" i="37"/>
  <c r="B406" i="37"/>
  <c r="B407" i="37"/>
  <c r="B408" i="37"/>
  <c r="B409" i="37"/>
  <c r="B410" i="37"/>
  <c r="B411" i="37"/>
  <c r="B412" i="37"/>
  <c r="B413" i="37"/>
  <c r="B414" i="37"/>
  <c r="C414" i="37"/>
  <c r="D414" i="37"/>
  <c r="G414" i="37"/>
  <c r="B415" i="37"/>
  <c r="C415" i="37"/>
  <c r="D415" i="37"/>
  <c r="G415" i="37"/>
  <c r="B416" i="37"/>
  <c r="C416" i="37"/>
  <c r="D416" i="37"/>
  <c r="G416" i="37"/>
  <c r="B417" i="37"/>
  <c r="C417" i="37"/>
  <c r="D417" i="37"/>
  <c r="G417" i="37"/>
  <c r="B418" i="37"/>
  <c r="B419" i="37"/>
  <c r="C419" i="37"/>
  <c r="D419" i="37"/>
  <c r="G419" i="37" s="1"/>
  <c r="B420" i="37"/>
  <c r="C420" i="37"/>
  <c r="D420" i="37"/>
  <c r="B421" i="37"/>
  <c r="B422" i="37"/>
  <c r="C422" i="37"/>
  <c r="D422" i="37"/>
  <c r="G422" i="37"/>
  <c r="B423" i="37"/>
  <c r="C423" i="37"/>
  <c r="D423" i="37"/>
  <c r="G423" i="37"/>
  <c r="B424" i="37"/>
  <c r="C424" i="37"/>
  <c r="D424" i="37"/>
  <c r="G424" i="37"/>
  <c r="B425" i="37"/>
  <c r="C425" i="37"/>
  <c r="D425" i="37"/>
  <c r="G425" i="37"/>
  <c r="B426" i="37"/>
  <c r="B427" i="37"/>
  <c r="G427" i="37" s="1"/>
  <c r="C427" i="37"/>
  <c r="D427" i="37"/>
  <c r="B428" i="37"/>
  <c r="G428" i="37" s="1"/>
  <c r="C428" i="37"/>
  <c r="D428" i="37"/>
  <c r="B429" i="37"/>
  <c r="G429" i="37" s="1"/>
  <c r="C429" i="37"/>
  <c r="D429" i="37"/>
  <c r="B430" i="37"/>
  <c r="G430" i="37" s="1"/>
  <c r="C430" i="37"/>
  <c r="D430" i="37"/>
  <c r="B431" i="37"/>
  <c r="G431" i="37" s="1"/>
  <c r="C431" i="37"/>
  <c r="D431" i="37"/>
  <c r="B432" i="37"/>
  <c r="G432" i="37" s="1"/>
  <c r="C432" i="37"/>
  <c r="D432" i="37"/>
  <c r="B433" i="37"/>
  <c r="B434" i="37"/>
  <c r="C434" i="37"/>
  <c r="D434" i="37"/>
  <c r="G434" i="37"/>
  <c r="B435" i="37"/>
  <c r="C435" i="37"/>
  <c r="D435" i="37"/>
  <c r="G435" i="37"/>
  <c r="B436" i="37"/>
  <c r="C436" i="37"/>
  <c r="D436" i="37"/>
  <c r="G436" i="37"/>
  <c r="B437" i="37"/>
  <c r="C437" i="37"/>
  <c r="D437" i="37"/>
  <c r="G437" i="37"/>
  <c r="B438" i="37"/>
  <c r="B439" i="37"/>
  <c r="C439" i="37"/>
  <c r="D439" i="37"/>
  <c r="G439" i="37" s="1"/>
  <c r="B440" i="37"/>
  <c r="C440" i="37"/>
  <c r="D440" i="37"/>
  <c r="B441" i="37"/>
  <c r="C441" i="37"/>
  <c r="D441" i="37"/>
  <c r="G441" i="37" s="1"/>
  <c r="B442" i="37"/>
  <c r="C442" i="37"/>
  <c r="D442" i="37"/>
  <c r="B443" i="37"/>
  <c r="C443" i="37"/>
  <c r="D443" i="37"/>
  <c r="G443" i="37" s="1"/>
  <c r="B444" i="37"/>
  <c r="C444" i="37"/>
  <c r="D444" i="37"/>
  <c r="B445" i="37"/>
  <c r="C445" i="37"/>
  <c r="D445" i="37"/>
  <c r="G445" i="37" s="1"/>
  <c r="B446" i="37"/>
  <c r="B447" i="37"/>
  <c r="G447" i="37" s="1"/>
  <c r="C447" i="37"/>
  <c r="D447" i="37"/>
  <c r="B448" i="37"/>
  <c r="G448" i="37" s="1"/>
  <c r="C448" i="37"/>
  <c r="D448" i="37"/>
  <c r="B449" i="37"/>
  <c r="G449" i="37" s="1"/>
  <c r="C449" i="37"/>
  <c r="D449" i="37"/>
  <c r="B450" i="37"/>
  <c r="B451" i="37"/>
  <c r="B452" i="37"/>
  <c r="G452" i="37" s="1"/>
  <c r="C452" i="37"/>
  <c r="D452" i="37"/>
  <c r="B453" i="37"/>
  <c r="G453" i="37" s="1"/>
  <c r="C453" i="37"/>
  <c r="D453" i="37"/>
  <c r="B454" i="37"/>
  <c r="B455" i="37"/>
  <c r="C455" i="37"/>
  <c r="D455" i="37"/>
  <c r="G455" i="37" s="1"/>
  <c r="B456" i="37"/>
  <c r="C456" i="37"/>
  <c r="D456" i="37"/>
  <c r="B457" i="37"/>
  <c r="B458" i="37"/>
  <c r="C458" i="37"/>
  <c r="D458" i="37"/>
  <c r="G458" i="37"/>
  <c r="B459" i="37"/>
  <c r="C459" i="37"/>
  <c r="D459" i="37"/>
  <c r="G459" i="37"/>
  <c r="B460" i="37"/>
  <c r="B461" i="37"/>
  <c r="G461" i="37" s="1"/>
  <c r="C461" i="37"/>
  <c r="D461" i="37"/>
  <c r="B462" i="37"/>
  <c r="C462" i="37"/>
  <c r="D462" i="37"/>
  <c r="G462" i="37" s="1"/>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G473" i="37" s="1"/>
  <c r="C473" i="37"/>
  <c r="D473" i="37"/>
  <c r="B474" i="37"/>
  <c r="G474" i="37" s="1"/>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G487" i="37" s="1"/>
  <c r="C487" i="37"/>
  <c r="D487" i="37"/>
  <c r="B488" i="37"/>
  <c r="G488" i="37" s="1"/>
  <c r="C488" i="37"/>
  <c r="D488" i="37"/>
  <c r="B489" i="37"/>
  <c r="G489" i="37" s="1"/>
  <c r="C489" i="37"/>
  <c r="D489" i="37"/>
  <c r="B490" i="37"/>
  <c r="C490" i="37"/>
  <c r="D490" i="37"/>
  <c r="G490" i="37"/>
  <c r="B491" i="37"/>
  <c r="C491" i="37"/>
  <c r="D491" i="37"/>
  <c r="G491" i="37"/>
  <c r="B492" i="37"/>
  <c r="C492" i="37"/>
  <c r="D492" i="37"/>
  <c r="G492" i="37"/>
  <c r="B493" i="37"/>
  <c r="B494" i="37"/>
  <c r="G494" i="37" s="1"/>
  <c r="C494" i="37"/>
  <c r="D494" i="37"/>
  <c r="B495" i="37"/>
  <c r="G495" i="37" s="1"/>
  <c r="C495" i="37"/>
  <c r="D495" i="37"/>
  <c r="B496" i="37"/>
  <c r="G496" i="37" s="1"/>
  <c r="C496" i="37"/>
  <c r="D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G511" i="37" s="1"/>
  <c r="C511" i="37"/>
  <c r="D511" i="37"/>
  <c r="B512" i="37"/>
  <c r="G512" i="37" s="1"/>
  <c r="C512" i="37"/>
  <c r="D512" i="37"/>
  <c r="B513" i="37"/>
  <c r="B514" i="37"/>
  <c r="C514" i="37"/>
  <c r="D514" i="37"/>
  <c r="G514" i="37" s="1"/>
  <c r="B515" i="37"/>
  <c r="C515" i="37"/>
  <c r="D515" i="37"/>
  <c r="B516" i="37"/>
  <c r="B517" i="37"/>
  <c r="C517" i="37"/>
  <c r="D517" i="37"/>
  <c r="G517" i="37"/>
  <c r="B518" i="37"/>
  <c r="C518" i="37"/>
  <c r="D518" i="37"/>
  <c r="G518" i="37"/>
  <c r="B519" i="37"/>
  <c r="B520" i="37"/>
  <c r="B521" i="37"/>
  <c r="B522" i="37"/>
  <c r="C522" i="37"/>
  <c r="D522" i="37"/>
  <c r="G522" i="37" s="1"/>
  <c r="B523" i="37"/>
  <c r="C523" i="37"/>
  <c r="D523" i="37"/>
  <c r="B524" i="37"/>
  <c r="C524" i="37"/>
  <c r="D524" i="37"/>
  <c r="G524" i="37" s="1"/>
  <c r="B525" i="37"/>
  <c r="C525" i="37"/>
  <c r="D525" i="37"/>
  <c r="B526" i="37"/>
  <c r="B527" i="37"/>
  <c r="C527" i="37"/>
  <c r="D527" i="37"/>
  <c r="G527" i="37"/>
  <c r="B528" i="37"/>
  <c r="C528" i="37"/>
  <c r="D528" i="37"/>
  <c r="G528" i="37"/>
  <c r="B529" i="37"/>
  <c r="B530" i="37"/>
  <c r="G530" i="37" s="1"/>
  <c r="C530" i="37"/>
  <c r="D530" i="37"/>
  <c r="B531" i="37"/>
  <c r="G531" i="37" s="1"/>
  <c r="C531" i="37"/>
  <c r="D531" i="37"/>
  <c r="B532" i="37"/>
  <c r="G532" i="37" s="1"/>
  <c r="C532" i="37"/>
  <c r="D532" i="37"/>
  <c r="B533" i="37"/>
  <c r="C533" i="37"/>
  <c r="D533" i="37"/>
  <c r="G533" i="37"/>
  <c r="B534" i="37"/>
  <c r="B535" i="37"/>
  <c r="C535" i="37"/>
  <c r="D535" i="37"/>
  <c r="G535" i="37"/>
  <c r="B536" i="37"/>
  <c r="C536" i="37"/>
  <c r="D536" i="37"/>
  <c r="G536" i="37"/>
  <c r="B537" i="37"/>
  <c r="C537" i="37"/>
  <c r="D537" i="37"/>
  <c r="G537" i="37"/>
  <c r="B538" i="37"/>
  <c r="C538" i="37"/>
  <c r="D538" i="37"/>
  <c r="G538" i="37"/>
  <c r="B539" i="37"/>
  <c r="C539" i="37"/>
  <c r="D539" i="37"/>
  <c r="G539" i="37"/>
  <c r="B540" i="37"/>
  <c r="C540" i="37"/>
  <c r="D540" i="37"/>
  <c r="G540" i="37"/>
  <c r="B541" i="37"/>
  <c r="B542" i="37"/>
  <c r="C542" i="37"/>
  <c r="D542" i="37"/>
  <c r="G542" i="37" s="1"/>
  <c r="B543" i="37"/>
  <c r="C543" i="37"/>
  <c r="D543" i="37"/>
  <c r="B544" i="37"/>
  <c r="C544" i="37"/>
  <c r="D544" i="37"/>
  <c r="G544" i="37" s="1"/>
  <c r="B545" i="37"/>
  <c r="C545" i="37"/>
  <c r="D545" i="37"/>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G555" i="37" s="1"/>
  <c r="C555" i="37"/>
  <c r="D555" i="37"/>
  <c r="B556" i="37"/>
  <c r="G556" i="37" s="1"/>
  <c r="C556" i="37"/>
  <c r="D556" i="37"/>
  <c r="B557" i="37"/>
  <c r="G557" i="37" s="1"/>
  <c r="C557" i="37"/>
  <c r="D557" i="37"/>
  <c r="B558" i="37"/>
  <c r="B559" i="37"/>
  <c r="B560" i="37"/>
  <c r="C560" i="37"/>
  <c r="D560" i="37"/>
  <c r="G560" i="37" s="1"/>
  <c r="B561" i="37"/>
  <c r="C561" i="37"/>
  <c r="D561" i="37"/>
  <c r="B562" i="37"/>
  <c r="B563" i="37"/>
  <c r="C563" i="37"/>
  <c r="D563" i="37"/>
  <c r="G563" i="37"/>
  <c r="B564" i="37"/>
  <c r="C564" i="37"/>
  <c r="D564" i="37"/>
  <c r="G564" i="37"/>
  <c r="B565" i="37"/>
  <c r="B566" i="37"/>
  <c r="G566" i="37" s="1"/>
  <c r="C566" i="37"/>
  <c r="D566" i="37"/>
  <c r="B567" i="37"/>
  <c r="G567" i="37" s="1"/>
  <c r="C567" i="37"/>
  <c r="D567" i="37"/>
  <c r="B568" i="37"/>
  <c r="B569" i="37"/>
  <c r="C569" i="37"/>
  <c r="D569" i="37"/>
  <c r="G569" i="37"/>
  <c r="B570" i="37"/>
  <c r="C570" i="37"/>
  <c r="D570" i="37"/>
  <c r="G570" i="37"/>
  <c r="B571" i="37"/>
  <c r="B572" i="37"/>
  <c r="B573" i="37"/>
  <c r="C573" i="37"/>
  <c r="D573" i="37"/>
  <c r="G573" i="37"/>
  <c r="B574" i="37"/>
  <c r="C574" i="37"/>
  <c r="D574" i="37"/>
  <c r="G574" i="37"/>
  <c r="B575" i="37"/>
  <c r="C575" i="37"/>
  <c r="D575" i="37"/>
  <c r="G575" i="37"/>
  <c r="B576" i="37"/>
  <c r="B577" i="37"/>
  <c r="G577" i="37" s="1"/>
  <c r="C577" i="37"/>
  <c r="D577" i="37"/>
  <c r="B578" i="37"/>
  <c r="B579" i="37"/>
  <c r="C579" i="37"/>
  <c r="D579" i="37"/>
  <c r="G579" i="37"/>
  <c r="B580" i="37"/>
  <c r="C580" i="37"/>
  <c r="D580" i="37"/>
  <c r="G580" i="37"/>
  <c r="B581" i="37"/>
  <c r="B582" i="37"/>
  <c r="C582" i="37"/>
  <c r="D582" i="37"/>
  <c r="G582" i="37" s="1"/>
  <c r="B583" i="37"/>
  <c r="C583" i="37"/>
  <c r="D583" i="37"/>
  <c r="B584" i="37"/>
  <c r="B585" i="37"/>
  <c r="B586" i="37"/>
  <c r="G586" i="37" s="1"/>
  <c r="C586" i="37"/>
  <c r="D586" i="37"/>
  <c r="B587" i="37"/>
  <c r="G587" i="37" s="1"/>
  <c r="C587" i="37"/>
  <c r="D587" i="37"/>
  <c r="B588" i="37"/>
  <c r="G588" i="37" s="1"/>
  <c r="C588" i="37"/>
  <c r="D588" i="37"/>
  <c r="B589" i="37"/>
  <c r="G589" i="37" s="1"/>
  <c r="C589" i="37"/>
  <c r="D589" i="37"/>
  <c r="B590" i="37"/>
  <c r="B591" i="37"/>
  <c r="C591" i="37"/>
  <c r="D591" i="37"/>
  <c r="G591" i="37"/>
  <c r="B592" i="37"/>
  <c r="C592" i="37"/>
  <c r="D592" i="37"/>
  <c r="G592" i="37"/>
  <c r="B593" i="37"/>
  <c r="C593" i="37"/>
  <c r="D593" i="37"/>
  <c r="G593" i="37"/>
  <c r="B594" i="37"/>
  <c r="B595" i="37"/>
  <c r="C595" i="37"/>
  <c r="D595" i="37"/>
  <c r="G595" i="37" s="1"/>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G609" i="37" s="1"/>
  <c r="C609" i="37"/>
  <c r="D609" i="37"/>
  <c r="B610" i="37"/>
  <c r="G610" i="37" s="1"/>
  <c r="C610" i="37"/>
  <c r="D610" i="37"/>
  <c r="B611" i="37"/>
  <c r="G611" i="37" s="1"/>
  <c r="C611" i="37"/>
  <c r="D611" i="37"/>
  <c r="B612" i="37"/>
  <c r="G612" i="37" s="1"/>
  <c r="C612" i="37"/>
  <c r="D612" i="37"/>
  <c r="B613" i="37"/>
  <c r="G613" i="37" s="1"/>
  <c r="C613" i="37"/>
  <c r="D613" i="37"/>
  <c r="B614" i="37"/>
  <c r="G614" i="37" s="1"/>
  <c r="C614" i="37"/>
  <c r="D614" i="37"/>
  <c r="B615" i="37"/>
  <c r="G615" i="37" s="1"/>
  <c r="C615" i="37"/>
  <c r="D615" i="37"/>
  <c r="B616" i="37"/>
  <c r="B617" i="37"/>
  <c r="B618" i="37"/>
  <c r="G618" i="37" s="1"/>
  <c r="C618" i="37"/>
  <c r="D618" i="37"/>
  <c r="B619" i="37"/>
  <c r="G619" i="37" s="1"/>
  <c r="C619" i="37"/>
  <c r="D619" i="37"/>
  <c r="B620" i="37"/>
  <c r="B621" i="37"/>
  <c r="C621" i="37"/>
  <c r="D621" i="37"/>
  <c r="G621" i="37"/>
  <c r="B622" i="37"/>
  <c r="C622" i="37"/>
  <c r="D622" i="37"/>
  <c r="G622" i="37"/>
  <c r="B623" i="37"/>
  <c r="B624" i="37"/>
  <c r="G624" i="37" s="1"/>
  <c r="C624" i="37"/>
  <c r="D624" i="37"/>
  <c r="B625" i="37"/>
  <c r="G625" i="37" s="1"/>
  <c r="C625" i="37"/>
  <c r="D625" i="37"/>
  <c r="B626" i="37"/>
  <c r="B627" i="37"/>
  <c r="B628" i="37"/>
  <c r="G628" i="37" s="1"/>
  <c r="C628" i="37"/>
  <c r="D628" i="37"/>
  <c r="B629" i="37"/>
  <c r="G629" i="37" s="1"/>
  <c r="C629" i="37"/>
  <c r="D629" i="37"/>
  <c r="B630" i="37"/>
  <c r="B631" i="37"/>
  <c r="B632" i="37"/>
  <c r="B633" i="37"/>
  <c r="B634" i="37"/>
  <c r="B635" i="37"/>
  <c r="B636" i="37"/>
  <c r="B637" i="37"/>
  <c r="B638" i="37"/>
  <c r="C638" i="37"/>
  <c r="D638" i="37"/>
  <c r="B639" i="37"/>
  <c r="C639" i="37"/>
  <c r="D639" i="37"/>
  <c r="H639" i="37" s="1"/>
  <c r="B640" i="37"/>
  <c r="C640" i="37"/>
  <c r="D640" i="37"/>
  <c r="H640" i="37" s="1"/>
  <c r="B641" i="37"/>
  <c r="C641" i="37"/>
  <c r="D641" i="37"/>
  <c r="B642" i="37"/>
  <c r="B643" i="37"/>
  <c r="C643" i="37"/>
  <c r="D643" i="37"/>
  <c r="G643" i="37"/>
  <c r="B644" i="37"/>
  <c r="C644" i="37"/>
  <c r="D644" i="37"/>
  <c r="G644" i="37"/>
  <c r="B645" i="37"/>
  <c r="C645" i="37"/>
  <c r="D645" i="37"/>
  <c r="G645" i="37"/>
  <c r="B646" i="37"/>
  <c r="C646" i="37"/>
  <c r="D646" i="37"/>
  <c r="G646" i="37" s="1"/>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H655" i="37" s="1"/>
  <c r="D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B666" i="37"/>
  <c r="C666" i="37"/>
  <c r="D666" i="37"/>
  <c r="B667" i="37"/>
  <c r="C667" i="37"/>
  <c r="D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B686" i="37"/>
  <c r="C686" i="37"/>
  <c r="D686" i="37"/>
  <c r="G686" i="37"/>
  <c r="B687" i="37"/>
  <c r="C687" i="37"/>
  <c r="D687" i="37"/>
  <c r="G687" i="37"/>
  <c r="B688" i="37"/>
  <c r="C688" i="37"/>
  <c r="D688" i="37"/>
  <c r="G688" i="37" s="1"/>
  <c r="B689" i="37"/>
  <c r="C689" i="37"/>
  <c r="D689" i="37"/>
  <c r="B690" i="37"/>
  <c r="C690" i="37"/>
  <c r="D690" i="37"/>
  <c r="B691" i="37"/>
  <c r="C691" i="37"/>
  <c r="D691" i="37"/>
  <c r="G691" i="37"/>
  <c r="B692" i="37"/>
  <c r="C692" i="37"/>
  <c r="H692" i="37" s="1"/>
  <c r="D692" i="37"/>
  <c r="B693" i="37"/>
  <c r="C693" i="37"/>
  <c r="D693" i="37"/>
  <c r="G693" i="37"/>
  <c r="B694" i="37"/>
  <c r="C694" i="37"/>
  <c r="D694" i="37"/>
  <c r="B695" i="37"/>
  <c r="C695" i="37"/>
  <c r="D695" i="37"/>
  <c r="G695" i="37"/>
  <c r="B696" i="37"/>
  <c r="C696" i="37"/>
  <c r="D696" i="37"/>
  <c r="G696" i="37" s="1"/>
  <c r="B697" i="37"/>
  <c r="C697" i="37"/>
  <c r="D697" i="37"/>
  <c r="G697" i="37"/>
  <c r="B698" i="37"/>
  <c r="C698" i="37"/>
  <c r="D698" i="37"/>
  <c r="G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H980" i="37" s="1"/>
  <c r="B981" i="37"/>
  <c r="G981" i="37" s="1"/>
  <c r="C981" i="37"/>
  <c r="D981" i="37"/>
  <c r="B982" i="37"/>
  <c r="G982" i="37" s="1"/>
  <c r="C982" i="37"/>
  <c r="D982" i="37"/>
  <c r="B983" i="37"/>
  <c r="B984" i="37"/>
  <c r="B985" i="37"/>
  <c r="G985" i="37" s="1"/>
  <c r="C985" i="37"/>
  <c r="D985" i="37"/>
  <c r="B986" i="37"/>
  <c r="C986" i="37"/>
  <c r="D986" i="37"/>
  <c r="B987" i="37"/>
  <c r="G987" i="37" s="1"/>
  <c r="C987" i="37"/>
  <c r="D987" i="37"/>
  <c r="B988" i="37"/>
  <c r="G988" i="37" s="1"/>
  <c r="C988" i="37"/>
  <c r="D988" i="37"/>
  <c r="B989" i="37"/>
  <c r="C989" i="37"/>
  <c r="D989" i="37"/>
  <c r="B990" i="37"/>
  <c r="B991" i="37"/>
  <c r="C991" i="37"/>
  <c r="D991" i="37"/>
  <c r="B992" i="37"/>
  <c r="C992" i="37"/>
  <c r="D992" i="37"/>
  <c r="B993" i="37"/>
  <c r="C993" i="37"/>
  <c r="H993" i="37" s="1"/>
  <c r="D993" i="37"/>
  <c r="B994" i="37"/>
  <c r="C994" i="37"/>
  <c r="D994" i="37"/>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G1008" i="37" s="1"/>
  <c r="C1008" i="37"/>
  <c r="D1008" i="37"/>
  <c r="B1009" i="37"/>
  <c r="G1009" i="37" s="1"/>
  <c r="C1009" i="37"/>
  <c r="D1009" i="37"/>
  <c r="B1010" i="37"/>
  <c r="G1010" i="37" s="1"/>
  <c r="C1010" i="37"/>
  <c r="D1010" i="37"/>
  <c r="B1011" i="37"/>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G1019" i="37" s="1"/>
  <c r="B1020" i="37"/>
  <c r="C1020" i="37"/>
  <c r="D1020" i="37"/>
  <c r="B1021" i="37"/>
  <c r="C1021" i="37"/>
  <c r="H1021" i="37" s="1"/>
  <c r="D1021" i="37"/>
  <c r="B1022" i="37"/>
  <c r="C1022" i="37"/>
  <c r="D1022" i="37"/>
  <c r="B1023" i="37"/>
  <c r="B1024" i="37"/>
  <c r="C1024" i="37"/>
  <c r="D1024" i="37"/>
  <c r="G1024" i="37"/>
  <c r="B1025" i="37"/>
  <c r="C1025" i="37"/>
  <c r="D1025" i="37"/>
  <c r="H1025" i="37" s="1"/>
  <c r="B1026" i="37"/>
  <c r="C1026" i="37"/>
  <c r="D1026" i="37"/>
  <c r="B1027" i="37"/>
  <c r="B1028" i="37"/>
  <c r="G1028" i="37" s="1"/>
  <c r="C1028" i="37"/>
  <c r="D1028" i="37"/>
  <c r="B1029" i="37"/>
  <c r="G1029" i="37" s="1"/>
  <c r="C1029" i="37"/>
  <c r="D1029" i="37"/>
  <c r="B1030" i="37"/>
  <c r="G1030" i="37" s="1"/>
  <c r="C1030" i="37"/>
  <c r="D1030" i="37"/>
  <c r="B1031" i="37"/>
  <c r="G1031" i="37" s="1"/>
  <c r="C1031" i="37"/>
  <c r="D1031" i="37"/>
  <c r="B1032" i="37"/>
  <c r="G1032" i="37" s="1"/>
  <c r="C1032" i="37"/>
  <c r="D1032" i="37"/>
  <c r="B1033" i="37"/>
  <c r="G1033" i="37" s="1"/>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H1042" i="37" s="1"/>
  <c r="D1042" i="37"/>
  <c r="B1043" i="37"/>
  <c r="C1043" i="37"/>
  <c r="D1043" i="37"/>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B1055" i="37"/>
  <c r="C1055" i="37"/>
  <c r="D1055" i="37"/>
  <c r="B1056" i="37"/>
  <c r="C1056" i="37"/>
  <c r="D1056" i="37"/>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G1077" i="37" s="1"/>
  <c r="C1077" i="37"/>
  <c r="D1077" i="37"/>
  <c r="B1078" i="37"/>
  <c r="G1078" i="37" s="1"/>
  <c r="C1078" i="37"/>
  <c r="D1078" i="37"/>
  <c r="B1079" i="37"/>
  <c r="G1079" i="37" s="1"/>
  <c r="C1079" i="37"/>
  <c r="D1079" i="37"/>
  <c r="B1080" i="37"/>
  <c r="G1080" i="37" s="1"/>
  <c r="C1080" i="37"/>
  <c r="D1080" i="37"/>
  <c r="B1081" i="37"/>
  <c r="G1081" i="37" s="1"/>
  <c r="C1081" i="37"/>
  <c r="D1081" i="37"/>
  <c r="B1082" i="37"/>
  <c r="G1082" i="37" s="1"/>
  <c r="C1082" i="37"/>
  <c r="D1082" i="37"/>
  <c r="B1083" i="37"/>
  <c r="G1083" i="37" s="1"/>
  <c r="C1083" i="37"/>
  <c r="D1083" i="37"/>
  <c r="B1084" i="37"/>
  <c r="G1084" i="37" s="1"/>
  <c r="C1084" i="37"/>
  <c r="D1084" i="37"/>
  <c r="B1085" i="37"/>
  <c r="G1085" i="37" s="1"/>
  <c r="C1085" i="37"/>
  <c r="D1085" i="37"/>
  <c r="B1086" i="37"/>
  <c r="G1086" i="37" s="1"/>
  <c r="C1086" i="37"/>
  <c r="D1086" i="37"/>
  <c r="B1087" i="37"/>
  <c r="G1087" i="37" s="1"/>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G1109" i="37" s="1"/>
  <c r="B1110" i="37"/>
  <c r="C1110" i="37"/>
  <c r="D1110" i="37"/>
  <c r="B1111" i="37"/>
  <c r="C1111" i="37"/>
  <c r="D1111" i="37"/>
  <c r="G1111" i="37" s="1"/>
  <c r="B1112" i="37"/>
  <c r="B1113" i="37"/>
  <c r="G1113" i="37" s="1"/>
  <c r="C1113" i="37"/>
  <c r="D1113" i="37"/>
  <c r="B1114" i="37"/>
  <c r="G1114" i="37" s="1"/>
  <c r="C1114" i="37"/>
  <c r="D1114" i="37"/>
  <c r="B1115" i="37"/>
  <c r="G1115" i="37" s="1"/>
  <c r="C1115" i="37"/>
  <c r="D1115" i="37"/>
  <c r="B1116" i="37"/>
  <c r="B1117" i="37"/>
  <c r="C1117" i="37"/>
  <c r="D1117" i="37"/>
  <c r="G1117" i="37"/>
  <c r="B1118" i="37"/>
  <c r="C1118" i="37"/>
  <c r="D1118" i="37"/>
  <c r="G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C1125" i="37"/>
  <c r="D1125" i="37"/>
  <c r="B1126" i="37"/>
  <c r="G1126" i="37" s="1"/>
  <c r="C1126" i="37"/>
  <c r="D1126" i="37"/>
  <c r="B1127" i="37"/>
  <c r="G1127" i="37" s="1"/>
  <c r="C1127" i="37"/>
  <c r="D1127" i="37"/>
  <c r="B1128" i="37"/>
  <c r="C1128" i="37"/>
  <c r="H1128" i="37" s="1"/>
  <c r="D1128" i="37"/>
  <c r="B1129" i="37"/>
  <c r="C1129" i="37"/>
  <c r="D1129" i="37"/>
  <c r="B1130" i="37"/>
  <c r="C1130" i="37"/>
  <c r="D1130" i="37"/>
  <c r="B1131" i="37"/>
  <c r="C1131" i="37"/>
  <c r="D1131" i="37"/>
  <c r="B1132" i="37"/>
  <c r="C1132" i="37"/>
  <c r="D1132" i="37"/>
  <c r="B1133" i="37"/>
  <c r="C1133" i="37"/>
  <c r="G1133" i="37" s="1"/>
  <c r="D1133" i="37"/>
  <c r="B1134" i="37"/>
  <c r="B1135" i="37"/>
  <c r="C1135" i="37"/>
  <c r="D1135" i="37"/>
  <c r="G1135" i="37"/>
  <c r="B1136" i="37"/>
  <c r="C1136" i="37"/>
  <c r="D1136" i="37"/>
  <c r="G1136" i="37"/>
  <c r="B1137" i="37"/>
  <c r="C1137" i="37"/>
  <c r="D1137" i="37"/>
  <c r="B1138" i="37"/>
  <c r="B1139" i="37"/>
  <c r="B1140" i="37"/>
  <c r="B1141" i="37"/>
  <c r="C1141" i="37"/>
  <c r="H1141" i="37" s="1"/>
  <c r="D1141" i="37"/>
  <c r="B1142" i="37"/>
  <c r="C1142" i="37"/>
  <c r="D1142" i="37"/>
  <c r="B1143" i="37"/>
  <c r="B1144" i="37"/>
  <c r="C1144" i="37"/>
  <c r="D1144" i="37"/>
  <c r="G1144" i="37"/>
  <c r="B1145" i="37"/>
  <c r="C1145" i="37"/>
  <c r="D1145" i="37"/>
  <c r="G1145" i="37"/>
  <c r="B1146" i="37"/>
  <c r="C1146" i="37"/>
  <c r="D1146" i="37"/>
  <c r="B1147" i="37"/>
  <c r="C1147" i="37"/>
  <c r="D1147" i="37"/>
  <c r="G1147" i="37"/>
  <c r="B1148" i="37"/>
  <c r="C1148" i="37"/>
  <c r="D1148" i="37"/>
  <c r="G1148" i="37"/>
  <c r="B1149" i="37"/>
  <c r="C1149" i="37"/>
  <c r="D1149" i="37"/>
  <c r="G1149" i="37"/>
  <c r="B1150" i="37"/>
  <c r="C1150" i="37"/>
  <c r="D1150" i="37"/>
  <c r="B1151" i="37"/>
  <c r="C1151" i="37"/>
  <c r="D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H1209" i="37" s="1"/>
  <c r="B1210" i="37"/>
  <c r="G1210" i="37" s="1"/>
  <c r="C1210" i="37"/>
  <c r="D1210" i="37"/>
  <c r="B1211" i="37"/>
  <c r="G1211" i="37" s="1"/>
  <c r="C1211" i="37"/>
  <c r="D1211" i="37"/>
  <c r="B1212" i="37"/>
  <c r="B1213" i="37"/>
  <c r="C1213" i="37"/>
  <c r="D1213" i="37"/>
  <c r="G1213" i="37"/>
  <c r="B1214" i="37"/>
  <c r="C1214" i="37"/>
  <c r="D1214" i="37"/>
  <c r="B1215" i="37"/>
  <c r="C1215" i="37"/>
  <c r="D1215" i="37"/>
  <c r="G1215" i="37"/>
  <c r="B1216" i="37"/>
  <c r="C1216" i="37"/>
  <c r="D1216" i="37"/>
  <c r="B1217" i="37"/>
  <c r="C1217" i="37"/>
  <c r="D1217" i="37"/>
  <c r="G1217" i="37"/>
  <c r="B1218" i="37"/>
  <c r="C1218" i="37"/>
  <c r="D1218" i="37"/>
  <c r="G1218" i="37"/>
  <c r="B1219" i="37"/>
  <c r="B1220" i="37"/>
  <c r="B1221" i="37"/>
  <c r="C1221" i="37"/>
  <c r="G1221" i="37" s="1"/>
  <c r="D1221" i="37"/>
  <c r="B1222" i="37"/>
  <c r="C1222" i="37"/>
  <c r="D1222" i="37"/>
  <c r="B1223" i="37"/>
  <c r="C1223" i="37"/>
  <c r="D1223" i="37"/>
  <c r="B1224" i="37"/>
  <c r="C1224" i="37"/>
  <c r="H1224" i="37" s="1"/>
  <c r="D1224" i="37"/>
  <c r="B1225" i="37"/>
  <c r="C1225" i="37"/>
  <c r="D1225" i="37"/>
  <c r="B1226" i="37"/>
  <c r="C1226" i="37"/>
  <c r="D1226" i="37"/>
  <c r="B1227" i="37"/>
  <c r="C1227" i="37"/>
  <c r="D1227" i="37"/>
  <c r="B1228" i="37"/>
  <c r="C1228" i="37"/>
  <c r="D1228" i="37"/>
  <c r="B1229" i="37"/>
  <c r="C1229" i="37"/>
  <c r="D1229" i="37"/>
  <c r="B1230" i="37"/>
  <c r="C1230" i="37"/>
  <c r="D1230" i="37"/>
  <c r="B1231" i="37"/>
  <c r="C1231" i="37"/>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G1275" i="37" s="1"/>
  <c r="D1275" i="37"/>
  <c r="B1276" i="37"/>
  <c r="C1276" i="37"/>
  <c r="D1276" i="37"/>
  <c r="B1277" i="37"/>
  <c r="C1277" i="37"/>
  <c r="G1277" i="37" s="1"/>
  <c r="D1277" i="37"/>
  <c r="B1278" i="37"/>
  <c r="C1278" i="37"/>
  <c r="D1278" i="37"/>
  <c r="B1279" i="37"/>
  <c r="C1279" i="37"/>
  <c r="G1279" i="37" s="1"/>
  <c r="D1279" i="37"/>
  <c r="B1280" i="37"/>
  <c r="C1280" i="37"/>
  <c r="D1280" i="37"/>
  <c r="B1281" i="37"/>
  <c r="C1281" i="37"/>
  <c r="G1281" i="37" s="1"/>
  <c r="D1281" i="37"/>
  <c r="B1282" i="37"/>
  <c r="C1282" i="37"/>
  <c r="D1282" i="37"/>
  <c r="B1283" i="37"/>
  <c r="C1283" i="37"/>
  <c r="G1283" i="37" s="1"/>
  <c r="D1283" i="37"/>
  <c r="B1284" i="37"/>
  <c r="C1284" i="37"/>
  <c r="D1284" i="37"/>
  <c r="B1285" i="37"/>
  <c r="C1285" i="37"/>
  <c r="G1285" i="37" s="1"/>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G1297" i="37" s="1"/>
  <c r="D1297" i="37"/>
  <c r="B1298" i="37"/>
  <c r="C1298" i="37"/>
  <c r="D1298" i="37"/>
  <c r="B1299" i="37"/>
  <c r="C1299" i="37"/>
  <c r="G1299" i="37" s="1"/>
  <c r="D1299" i="37"/>
  <c r="B1300" i="37"/>
  <c r="C1300" i="37"/>
  <c r="D1300" i="37"/>
  <c r="B1301" i="37"/>
  <c r="C1301" i="37"/>
  <c r="G1301" i="37" s="1"/>
  <c r="D1301" i="37"/>
  <c r="B1302" i="37"/>
  <c r="C1302" i="37"/>
  <c r="D1302" i="37"/>
  <c r="B1303" i="37"/>
  <c r="C1303" i="37"/>
  <c r="G1303" i="37" s="1"/>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G1320" i="37" s="1"/>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H1335" i="37" s="1"/>
  <c r="D1335" i="37"/>
  <c r="B1336" i="37"/>
  <c r="B1337" i="37"/>
  <c r="C1337" i="37"/>
  <c r="G1337" i="37" s="1"/>
  <c r="D1337" i="37"/>
  <c r="B1338" i="37"/>
  <c r="C1338" i="37"/>
  <c r="D1338" i="37"/>
  <c r="B1339" i="37"/>
  <c r="C1339" i="37"/>
  <c r="G1339" i="37" s="1"/>
  <c r="D1339" i="37"/>
  <c r="B1340" i="37"/>
  <c r="C1340" i="37"/>
  <c r="D1340" i="37"/>
  <c r="B1341" i="37"/>
  <c r="C1341" i="37"/>
  <c r="G1341" i="37" s="1"/>
  <c r="D1341" i="37"/>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B1359" i="37"/>
  <c r="C1359" i="37"/>
  <c r="H1359" i="37" s="1"/>
  <c r="D1359" i="37"/>
  <c r="B1360" i="37"/>
  <c r="C1360" i="37"/>
  <c r="D1360" i="37"/>
  <c r="B1361" i="37"/>
  <c r="C1361" i="37"/>
  <c r="D1361" i="37"/>
  <c r="B1362" i="37"/>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G1369" i="37" s="1"/>
  <c r="D1369" i="37"/>
  <c r="B1370" i="37"/>
  <c r="C1370" i="37"/>
  <c r="D1370" i="37"/>
  <c r="B1371" i="37"/>
  <c r="B1372" i="37"/>
  <c r="B1373" i="37"/>
  <c r="C1373" i="37"/>
  <c r="D1373" i="37"/>
  <c r="G1373" i="37"/>
  <c r="B1374" i="37"/>
  <c r="C1374" i="37"/>
  <c r="D1374" i="37"/>
  <c r="G1374" i="37"/>
  <c r="B1375" i="37"/>
  <c r="C1375" i="37"/>
  <c r="D1375" i="37"/>
  <c r="G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D1395" i="37"/>
  <c r="G1395" i="37"/>
  <c r="B1396" i="37"/>
  <c r="B1397" i="37"/>
  <c r="B1398" i="37"/>
  <c r="C1398" i="37"/>
  <c r="D1398" i="37"/>
  <c r="G1398" i="37"/>
  <c r="B1399" i="37"/>
  <c r="C1399" i="37"/>
  <c r="D1399" i="37"/>
  <c r="G1399" i="37" s="1"/>
  <c r="B1400" i="37"/>
  <c r="B1401" i="37"/>
  <c r="G1401" i="37" s="1"/>
  <c r="C1401" i="37"/>
  <c r="D1401" i="37"/>
  <c r="B1402" i="37"/>
  <c r="G1402" i="37" s="1"/>
  <c r="C1402" i="37"/>
  <c r="D1402" i="37"/>
  <c r="B1403" i="37"/>
  <c r="G1403" i="37" s="1"/>
  <c r="C1403" i="37"/>
  <c r="D1403" i="37"/>
  <c r="B1404" i="37"/>
  <c r="B1405" i="37"/>
  <c r="C1405" i="37"/>
  <c r="D1405" i="37"/>
  <c r="G1405" i="37"/>
  <c r="B1406" i="37"/>
  <c r="C1406" i="37"/>
  <c r="D1406" i="37"/>
  <c r="G1406" i="37"/>
  <c r="B1407" i="37"/>
  <c r="C1407" i="37"/>
  <c r="D1407" i="37"/>
  <c r="G1407" i="37"/>
  <c r="B1408" i="37"/>
  <c r="C1408" i="37"/>
  <c r="D1408" i="37"/>
  <c r="G1408" i="37" s="1"/>
  <c r="B1409" i="37"/>
  <c r="C1409" i="37"/>
  <c r="D1409" i="37"/>
  <c r="G1409" i="37"/>
  <c r="B1410" i="37"/>
  <c r="C1410" i="37"/>
  <c r="D1410" i="37"/>
  <c r="G1410" i="37"/>
  <c r="B1411" i="37"/>
  <c r="B1412" i="37"/>
  <c r="B1413" i="37"/>
  <c r="C1413" i="37"/>
  <c r="D1413" i="37"/>
  <c r="G1413" i="37"/>
  <c r="B1414" i="37"/>
  <c r="C1414" i="37"/>
  <c r="D1414" i="37"/>
  <c r="G1414" i="37"/>
  <c r="B1415" i="37"/>
  <c r="C1415" i="37"/>
  <c r="D1415" i="37"/>
  <c r="G1415" i="37"/>
  <c r="B1416" i="37"/>
  <c r="C1416" i="37"/>
  <c r="D1416" i="37"/>
  <c r="G1416" i="37"/>
  <c r="B1417" i="37"/>
  <c r="C1417" i="37"/>
  <c r="D1417" i="37"/>
  <c r="G1417" i="37"/>
  <c r="B1418" i="37"/>
  <c r="C1418" i="37"/>
  <c r="D1418" i="37"/>
  <c r="G1418" i="37"/>
  <c r="B1419" i="37"/>
  <c r="C1419" i="37"/>
  <c r="D1419" i="37"/>
  <c r="G1419" i="37"/>
  <c r="B1420" i="37"/>
  <c r="C1420" i="37"/>
  <c r="D1420" i="37"/>
  <c r="G1420" i="37"/>
  <c r="B1421" i="37"/>
  <c r="C1421" i="37"/>
  <c r="D1421" i="37"/>
  <c r="G1421" i="37"/>
  <c r="B1422" i="37"/>
  <c r="C1422" i="37"/>
  <c r="D1422" i="37"/>
  <c r="G1422" i="37"/>
  <c r="B1423" i="37"/>
  <c r="B1424" i="37"/>
  <c r="B1425" i="37"/>
  <c r="B1426" i="37"/>
  <c r="B1427" i="37"/>
  <c r="C1427" i="37"/>
  <c r="D1427" i="37"/>
  <c r="G1427" i="37"/>
  <c r="B1428" i="37"/>
  <c r="C1428" i="37"/>
  <c r="D1428" i="37"/>
  <c r="G1428" i="37"/>
  <c r="B1429" i="37"/>
  <c r="C1429" i="37"/>
  <c r="D1429" i="37"/>
  <c r="G1429" i="37"/>
  <c r="B1430" i="37"/>
  <c r="C1430" i="37"/>
  <c r="D1430" i="37"/>
  <c r="G1430" i="37"/>
  <c r="B1431" i="37"/>
  <c r="C1431" i="37"/>
  <c r="D1431" i="37"/>
  <c r="G1431" i="37"/>
  <c r="B1432" i="37"/>
  <c r="C1432" i="37"/>
  <c r="D1432" i="37"/>
  <c r="G1432" i="37"/>
  <c r="B1433" i="37"/>
  <c r="B1434" i="37"/>
  <c r="G1434" i="37" s="1"/>
  <c r="I1434" i="37" s="1"/>
  <c r="C1434" i="37"/>
  <c r="D1434" i="37"/>
  <c r="B1435" i="37"/>
  <c r="G1435" i="37" s="1"/>
  <c r="I1435" i="37" s="1"/>
  <c r="C1435" i="37"/>
  <c r="D1435" i="37"/>
  <c r="B1436" i="37"/>
  <c r="G1436" i="37" s="1"/>
  <c r="I1436" i="37" s="1"/>
  <c r="C1436" i="37"/>
  <c r="D1436" i="37"/>
  <c r="B1437" i="37"/>
  <c r="G1437" i="37" s="1"/>
  <c r="I1437" i="37" s="1"/>
  <c r="C1437" i="37"/>
  <c r="D1437" i="37"/>
  <c r="B1438" i="37"/>
  <c r="G1438" i="37" s="1"/>
  <c r="I1438" i="37" s="1"/>
  <c r="C1438" i="37"/>
  <c r="D1438" i="37"/>
  <c r="B1439" i="37"/>
  <c r="G1439" i="37" s="1"/>
  <c r="I1439" i="37" s="1"/>
  <c r="C1439" i="37"/>
  <c r="D1439" i="37"/>
  <c r="B1440" i="37"/>
  <c r="G1440" i="37" s="1"/>
  <c r="I1440" i="37" s="1"/>
  <c r="C1440" i="37"/>
  <c r="D1440" i="37"/>
  <c r="B1441" i="37"/>
  <c r="B1442" i="37"/>
  <c r="B1443" i="37"/>
  <c r="G1443" i="37" s="1"/>
  <c r="C1443" i="37"/>
  <c r="D1443" i="37"/>
  <c r="B1444" i="37"/>
  <c r="G1444" i="37" s="1"/>
  <c r="I1444" i="37" s="1"/>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C1475" i="37"/>
  <c r="H1475" i="37" s="1"/>
  <c r="B1476" i="37"/>
  <c r="C1476" i="37"/>
  <c r="H1476" i="37" s="1"/>
  <c r="B1477" i="37"/>
  <c r="C1477" i="37"/>
  <c r="G1477" i="37" s="1"/>
  <c r="B1478" i="37"/>
  <c r="C1478" i="37"/>
  <c r="G1478" i="37" s="1"/>
  <c r="B1479" i="37"/>
  <c r="C1479" i="37"/>
  <c r="H1479" i="37" s="1"/>
  <c r="B1480" i="37"/>
  <c r="B1481" i="37"/>
  <c r="C1481" i="37"/>
  <c r="G1481" i="37" s="1"/>
  <c r="B1482" i="37"/>
  <c r="C1482" i="37"/>
  <c r="G1482" i="37" s="1"/>
  <c r="B1483" i="37"/>
  <c r="C1483" i="37"/>
  <c r="H1483" i="37" s="1"/>
  <c r="B1484" i="37"/>
  <c r="C1484" i="37"/>
  <c r="H1484" i="37" s="1"/>
  <c r="B1485" i="37"/>
  <c r="C1485" i="37"/>
  <c r="G1485" i="37" s="1"/>
  <c r="B1486" i="37"/>
  <c r="B1487" i="37"/>
  <c r="C1487" i="37"/>
  <c r="H1487" i="37" s="1"/>
  <c r="B1488" i="37"/>
  <c r="B1489" i="37"/>
  <c r="C1489" i="37"/>
  <c r="G1489" i="37" s="1"/>
  <c r="B1490" i="37"/>
  <c r="C1490" i="37"/>
  <c r="B1491" i="37"/>
  <c r="C1491" i="37"/>
  <c r="B1492" i="37"/>
  <c r="C1492" i="37"/>
  <c r="H1492" i="37" s="1"/>
  <c r="B1493" i="37"/>
  <c r="C1493" i="37"/>
  <c r="G1493" i="37" s="1"/>
  <c r="B1494" i="37"/>
  <c r="C1494" i="37"/>
  <c r="G1494" i="37" s="1"/>
  <c r="B1495" i="37"/>
  <c r="C1495" i="37"/>
  <c r="H1495" i="37" s="1"/>
  <c r="B1496" i="37"/>
  <c r="C1496" i="37"/>
  <c r="H1496" i="37" s="1"/>
  <c r="B1497" i="37"/>
  <c r="B1498" i="37"/>
  <c r="C1498" i="37"/>
  <c r="G1498" i="37" s="1"/>
  <c r="B1499" i="37"/>
  <c r="C1499" i="37"/>
  <c r="H1499" i="37" s="1"/>
  <c r="B1500" i="37"/>
  <c r="C1500" i="37"/>
  <c r="H1500" i="37" s="1"/>
  <c r="B1501" i="37"/>
  <c r="C1501" i="37"/>
  <c r="G1501" i="37" s="1"/>
  <c r="B1502" i="37"/>
  <c r="C1502" i="37"/>
  <c r="B1503" i="37"/>
  <c r="B1504" i="37"/>
  <c r="B1505" i="37"/>
  <c r="B1506" i="37"/>
  <c r="C1506" i="37"/>
  <c r="G1506" i="37" s="1"/>
  <c r="B1507" i="37"/>
  <c r="C1507" i="37"/>
  <c r="B1508" i="37"/>
  <c r="C1508" i="37"/>
  <c r="H1508" i="37" s="1"/>
  <c r="B1509" i="37"/>
  <c r="C1509" i="37"/>
  <c r="G1509" i="37" s="1"/>
  <c r="B1510" i="37"/>
  <c r="B1511" i="37"/>
  <c r="B1512" i="37"/>
  <c r="C1512" i="37"/>
  <c r="H1512" i="37" s="1"/>
  <c r="B1513" i="37"/>
  <c r="C1513" i="37"/>
  <c r="G1513" i="37" s="1"/>
  <c r="B1514" i="37"/>
  <c r="C1514" i="37"/>
  <c r="G1514" i="37" s="1"/>
  <c r="B1515" i="37"/>
  <c r="C1515" i="37"/>
  <c r="H1515" i="37" s="1"/>
  <c r="B1516" i="37"/>
  <c r="B1517" i="37"/>
  <c r="C1517" i="37"/>
  <c r="G1517" i="37" s="1"/>
  <c r="B1518" i="37"/>
  <c r="C1518" i="37"/>
  <c r="G1518" i="37" s="1"/>
  <c r="B1519" i="37"/>
  <c r="C1519" i="37"/>
  <c r="H1519" i="37" s="1"/>
  <c r="B1520" i="37"/>
  <c r="C1520" i="37"/>
  <c r="H1520" i="37" s="1"/>
  <c r="B1521" i="37"/>
  <c r="B1522" i="37"/>
  <c r="C1522" i="37"/>
  <c r="B1523" i="37"/>
  <c r="C1523" i="37"/>
  <c r="H1523" i="37" s="1"/>
  <c r="B1524" i="37"/>
  <c r="C1524" i="37"/>
  <c r="H1524" i="37" s="1"/>
  <c r="B1525" i="37"/>
  <c r="C1525" i="37"/>
  <c r="G1525" i="37" s="1"/>
  <c r="B1526" i="37"/>
  <c r="B1527" i="37"/>
  <c r="C1527" i="37"/>
  <c r="H1527" i="37" s="1"/>
  <c r="B1528" i="37"/>
  <c r="C1528" i="37"/>
  <c r="H1528" i="37" s="1"/>
  <c r="B1529" i="37"/>
  <c r="C1529" i="37"/>
  <c r="G1529" i="37" s="1"/>
  <c r="B1530" i="37"/>
  <c r="C1530" i="37"/>
  <c r="G1530" i="37" s="1"/>
  <c r="B1531" i="37"/>
  <c r="B1532" i="37"/>
  <c r="C1532" i="37"/>
  <c r="H1532" i="37" s="1"/>
  <c r="B1533" i="37"/>
  <c r="C1533" i="37"/>
  <c r="G1533" i="37" s="1"/>
  <c r="B1534" i="37"/>
  <c r="C1534" i="37"/>
  <c r="G1534" i="37" s="1"/>
  <c r="B1535" i="37"/>
  <c r="C1535" i="37"/>
  <c r="H1535" i="37" s="1"/>
  <c r="B1536" i="37"/>
  <c r="B1537" i="37"/>
  <c r="C1537" i="37"/>
  <c r="G1537" i="37" s="1"/>
  <c r="B1538" i="37"/>
  <c r="C1538" i="37"/>
  <c r="G1538" i="37" s="1"/>
  <c r="B1539" i="37"/>
  <c r="C1539" i="37"/>
  <c r="H1539" i="37" s="1"/>
  <c r="B1540" i="37"/>
  <c r="C1540" i="37"/>
  <c r="H1540" i="37" s="1"/>
  <c r="B1541" i="37"/>
  <c r="B1542" i="37"/>
  <c r="C1542" i="37"/>
  <c r="B1543" i="37"/>
  <c r="C1543" i="37"/>
  <c r="H1543" i="37" s="1"/>
  <c r="B1544" i="37"/>
  <c r="C1544" i="37"/>
  <c r="H1544" i="37" s="1"/>
  <c r="B1545" i="37"/>
  <c r="C1545" i="37"/>
  <c r="G1545" i="37" s="1"/>
  <c r="B1546" i="37"/>
  <c r="B1547" i="37"/>
  <c r="C1547" i="37"/>
  <c r="H1547" i="37" s="1"/>
  <c r="B1548" i="37"/>
  <c r="C1548" i="37"/>
  <c r="H1548" i="37" s="1"/>
  <c r="B1549" i="37"/>
  <c r="C1549" i="37"/>
  <c r="G1549" i="37" s="1"/>
  <c r="B1550" i="37"/>
  <c r="C1550" i="37"/>
  <c r="G1550" i="37" s="1"/>
  <c r="B1551" i="37"/>
  <c r="B1552" i="37"/>
  <c r="C1552" i="37"/>
  <c r="H1552" i="37" s="1"/>
  <c r="B1553" i="37"/>
  <c r="C1553" i="37"/>
  <c r="G1553" i="37" s="1"/>
  <c r="B1554" i="37"/>
  <c r="C1554" i="37"/>
  <c r="G1554" i="37" s="1"/>
  <c r="B1555" i="37"/>
  <c r="C1555" i="37"/>
  <c r="H1555" i="37" s="1"/>
  <c r="B1556" i="37"/>
  <c r="C1556" i="37"/>
  <c r="H1556" i="37" s="1"/>
  <c r="B1557" i="37"/>
  <c r="B1558" i="37"/>
  <c r="C1558" i="37"/>
  <c r="G1558" i="37" s="1"/>
  <c r="B1559" i="37"/>
  <c r="C1559" i="37"/>
  <c r="B1560" i="37"/>
  <c r="C1560" i="37"/>
  <c r="H1560" i="37" s="1"/>
  <c r="B1561" i="37"/>
  <c r="C1561" i="37"/>
  <c r="G1561" i="37" s="1"/>
  <c r="Q3" i="3"/>
  <c r="H1559" i="37"/>
  <c r="H1513" i="37"/>
  <c r="H1507" i="37"/>
  <c r="H1491" i="37"/>
  <c r="H1489" i="37"/>
  <c r="H1485" i="37"/>
  <c r="H1477" i="37"/>
  <c r="H1473" i="37"/>
  <c r="H1467" i="37"/>
  <c r="H1447" i="37"/>
  <c r="H1445" i="37"/>
  <c r="H1444" i="37"/>
  <c r="H1443" i="37"/>
  <c r="H1440" i="37"/>
  <c r="H1439" i="37"/>
  <c r="H1438" i="37"/>
  <c r="H1437" i="37"/>
  <c r="H1436" i="37"/>
  <c r="H1435" i="37"/>
  <c r="H1434" i="37"/>
  <c r="H1432" i="37"/>
  <c r="I1432" i="37"/>
  <c r="H1431" i="37"/>
  <c r="H1430" i="37"/>
  <c r="I1430" i="37" s="1"/>
  <c r="H1429" i="37"/>
  <c r="H1428" i="37"/>
  <c r="I1428" i="37"/>
  <c r="H1427" i="37"/>
  <c r="H1422" i="37"/>
  <c r="H1421" i="37"/>
  <c r="H1420" i="37"/>
  <c r="H1419" i="37"/>
  <c r="H1418" i="37"/>
  <c r="H1417" i="37"/>
  <c r="H1416" i="37"/>
  <c r="H1415" i="37"/>
  <c r="H1414" i="37"/>
  <c r="H1413" i="37"/>
  <c r="H1410" i="37"/>
  <c r="H1409" i="37"/>
  <c r="H1407" i="37"/>
  <c r="H1406" i="37"/>
  <c r="H1405" i="37"/>
  <c r="H1403"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3" i="37"/>
  <c r="H1222" i="37"/>
  <c r="H1221" i="37"/>
  <c r="H1218" i="37"/>
  <c r="H1217" i="37"/>
  <c r="H1216" i="37"/>
  <c r="H1215" i="37"/>
  <c r="H1213" i="37"/>
  <c r="H1211" i="37"/>
  <c r="H1210"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37" i="37"/>
  <c r="H1136" i="37"/>
  <c r="H1135" i="37"/>
  <c r="H1133" i="37"/>
  <c r="H1132" i="37"/>
  <c r="H1131" i="37"/>
  <c r="H1130" i="37"/>
  <c r="H1129"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38" i="37"/>
  <c r="H1037" i="37"/>
  <c r="H1036" i="37"/>
  <c r="H1035" i="37"/>
  <c r="H1033" i="37"/>
  <c r="H1032" i="37"/>
  <c r="H1031" i="37"/>
  <c r="H1030" i="37"/>
  <c r="H1029" i="37"/>
  <c r="H1028" i="37"/>
  <c r="H1026" i="37"/>
  <c r="H1024" i="37"/>
  <c r="H1022"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1" i="37"/>
  <c r="H989" i="37"/>
  <c r="H988" i="37"/>
  <c r="H987" i="37"/>
  <c r="H986" i="37"/>
  <c r="H985" i="37"/>
  <c r="H982" i="37"/>
  <c r="H981"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5" i="37"/>
  <c r="H694" i="37"/>
  <c r="H693"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5" i="37"/>
  <c r="H664" i="37"/>
  <c r="H663" i="37"/>
  <c r="H662" i="37"/>
  <c r="H661" i="37"/>
  <c r="H660" i="37"/>
  <c r="H659" i="37"/>
  <c r="H658" i="37"/>
  <c r="H657" i="37"/>
  <c r="H656" i="37"/>
  <c r="H654" i="37"/>
  <c r="H653" i="37"/>
  <c r="H652" i="37"/>
  <c r="H651" i="37"/>
  <c r="H650" i="37"/>
  <c r="H649" i="37"/>
  <c r="H648" i="37"/>
  <c r="H647" i="37"/>
  <c r="H646" i="37"/>
  <c r="H645" i="37"/>
  <c r="H644" i="37"/>
  <c r="H643" i="37"/>
  <c r="H641"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7" i="37"/>
  <c r="H286"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0" i="37"/>
  <c r="H189" i="37"/>
  <c r="H187" i="37"/>
  <c r="H185" i="37"/>
  <c r="H184" i="37"/>
  <c r="H183" i="37"/>
  <c r="H182" i="37"/>
  <c r="H181" i="37"/>
  <c r="H180" i="37"/>
  <c r="H179" i="37"/>
  <c r="H178" i="37"/>
  <c r="H176" i="37"/>
  <c r="H174" i="37"/>
  <c r="H173" i="37"/>
  <c r="H172" i="37"/>
  <c r="H170" i="37"/>
  <c r="H168" i="37"/>
  <c r="H166" i="37"/>
  <c r="H164" i="37"/>
  <c r="H160" i="37"/>
  <c r="H158" i="37"/>
  <c r="H156" i="37"/>
  <c r="H155" i="37"/>
  <c r="H153" i="37"/>
  <c r="H152" i="37"/>
  <c r="H148" i="37"/>
  <c r="H147" i="37"/>
  <c r="H146" i="37"/>
  <c r="H145" i="37"/>
  <c r="H144" i="37"/>
  <c r="H143" i="37"/>
  <c r="H142" i="37"/>
  <c r="H141" i="37"/>
  <c r="H140" i="37"/>
  <c r="H139" i="37"/>
  <c r="H136" i="37"/>
  <c r="H135" i="37"/>
  <c r="H134" i="37"/>
  <c r="H133" i="37"/>
  <c r="H129" i="37"/>
  <c r="H127"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5" i="37"/>
  <c r="H83" i="37"/>
  <c r="H82" i="37"/>
  <c r="H81" i="37"/>
  <c r="H80" i="37"/>
  <c r="H79" i="37"/>
  <c r="H78" i="37"/>
  <c r="H77" i="37"/>
  <c r="H74" i="37"/>
  <c r="H73" i="37"/>
  <c r="H72" i="37"/>
  <c r="H71" i="37"/>
  <c r="H69" i="37"/>
  <c r="H68" i="37"/>
  <c r="H66" i="37"/>
  <c r="H65" i="37"/>
  <c r="H63" i="37"/>
  <c r="H62" i="37"/>
  <c r="H60" i="37"/>
  <c r="H59" i="37"/>
  <c r="H56" i="37"/>
  <c r="H54" i="37"/>
  <c r="H53" i="37"/>
  <c r="H52" i="37"/>
  <c r="H51" i="37"/>
  <c r="H49" i="37"/>
  <c r="H48" i="37"/>
  <c r="H45" i="37"/>
  <c r="H44" i="37"/>
  <c r="H43" i="37"/>
  <c r="H42" i="37"/>
  <c r="H39" i="37"/>
  <c r="H38" i="37"/>
  <c r="H37" i="37"/>
  <c r="H35" i="37"/>
  <c r="H34" i="37"/>
  <c r="H32" i="37"/>
  <c r="H31" i="37"/>
  <c r="H3" i="3"/>
  <c r="L3" i="3"/>
  <c r="G6" i="3"/>
  <c r="I14" i="3"/>
  <c r="P3" i="3"/>
  <c r="H5" i="3" s="1"/>
  <c r="G5" i="3"/>
  <c r="G7" i="3"/>
  <c r="H7" i="3"/>
  <c r="I7" i="3"/>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B25" i="3" s="1"/>
  <c r="G26" i="3"/>
  <c r="E26" i="3"/>
  <c r="B26" i="3" s="1"/>
  <c r="G27" i="3"/>
  <c r="H27" i="3"/>
  <c r="G28" i="3"/>
  <c r="H28" i="3"/>
  <c r="E28" i="3" s="1"/>
  <c r="B28" i="3" s="1"/>
  <c r="G29" i="3"/>
  <c r="H29" i="3"/>
  <c r="E29" i="3"/>
  <c r="G31" i="3"/>
  <c r="H31" i="3"/>
  <c r="G32" i="3"/>
  <c r="H32" i="3"/>
  <c r="G33" i="3"/>
  <c r="H33" i="3"/>
  <c r="G34" i="3"/>
  <c r="H34" i="3"/>
  <c r="G35" i="3"/>
  <c r="H35" i="3"/>
  <c r="G36" i="3"/>
  <c r="H36" i="3"/>
  <c r="G37" i="3"/>
  <c r="H37" i="3"/>
  <c r="E37" i="3" s="1"/>
  <c r="B37" i="3" s="1"/>
  <c r="G38" i="3"/>
  <c r="H38" i="3"/>
  <c r="E38" i="3"/>
  <c r="G39" i="3"/>
  <c r="H39" i="3"/>
  <c r="G40" i="3"/>
  <c r="H40" i="3"/>
  <c r="G41" i="3"/>
  <c r="H41" i="3"/>
  <c r="G42" i="3"/>
  <c r="H42" i="3"/>
  <c r="G43" i="3"/>
  <c r="H43" i="3"/>
  <c r="G44" i="3"/>
  <c r="H44" i="3"/>
  <c r="G45" i="3"/>
  <c r="H45" i="3"/>
  <c r="G46" i="3"/>
  <c r="H46" i="3"/>
  <c r="E46" i="3"/>
  <c r="G47" i="3"/>
  <c r="H47" i="3"/>
  <c r="G48" i="3"/>
  <c r="H48" i="3"/>
  <c r="G49" i="3"/>
  <c r="H49" i="3"/>
  <c r="E49" i="3" s="1"/>
  <c r="B49" i="3" s="1"/>
  <c r="G50" i="3"/>
  <c r="H50" i="3"/>
  <c r="E50" i="3"/>
  <c r="G51" i="3"/>
  <c r="H51" i="3"/>
  <c r="G52" i="3"/>
  <c r="H52" i="3"/>
  <c r="G53" i="3"/>
  <c r="H53" i="3"/>
  <c r="E53" i="3" s="1"/>
  <c r="B53" i="3" s="1"/>
  <c r="G54" i="3"/>
  <c r="H54" i="3"/>
  <c r="E54" i="3"/>
  <c r="G55" i="3"/>
  <c r="H55" i="3"/>
  <c r="G56" i="3"/>
  <c r="H56" i="3"/>
  <c r="G57" i="3"/>
  <c r="H57" i="3"/>
  <c r="G58" i="3"/>
  <c r="H58" i="3"/>
  <c r="E58" i="3"/>
  <c r="G59" i="3"/>
  <c r="H59" i="3"/>
  <c r="G60" i="3"/>
  <c r="H60" i="3"/>
  <c r="G61" i="3"/>
  <c r="H61" i="3"/>
  <c r="E61" i="3" s="1"/>
  <c r="B61" i="3" s="1"/>
  <c r="G62" i="3"/>
  <c r="H62" i="3"/>
  <c r="E62" i="3"/>
  <c r="G63" i="3"/>
  <c r="H63" i="3"/>
  <c r="G64" i="3"/>
  <c r="H64" i="3"/>
  <c r="G65" i="3"/>
  <c r="H65" i="3"/>
  <c r="E65" i="3" s="1"/>
  <c r="B65" i="3" s="1"/>
  <c r="G66" i="3"/>
  <c r="H66" i="3"/>
  <c r="E66" i="3"/>
  <c r="G67" i="3"/>
  <c r="H67" i="3"/>
  <c r="G68" i="3"/>
  <c r="H68" i="3"/>
  <c r="G69" i="3"/>
  <c r="H69" i="3"/>
  <c r="E69" i="3" s="1"/>
  <c r="B69" i="3" s="1"/>
  <c r="G70" i="3"/>
  <c r="H70" i="3"/>
  <c r="E70" i="3"/>
  <c r="G71" i="3"/>
  <c r="H71" i="3"/>
  <c r="G72" i="3"/>
  <c r="H72" i="3"/>
  <c r="G73" i="3"/>
  <c r="H73" i="3"/>
  <c r="E73" i="3" s="1"/>
  <c r="B73" i="3" s="1"/>
  <c r="G74" i="3"/>
  <c r="H74" i="3"/>
  <c r="E74" i="3"/>
  <c r="G75" i="3"/>
  <c r="H75" i="3"/>
  <c r="G76" i="3"/>
  <c r="H76" i="3"/>
  <c r="G77" i="3"/>
  <c r="H77" i="3"/>
  <c r="E77" i="3" s="1"/>
  <c r="B77" i="3" s="1"/>
  <c r="G78" i="3"/>
  <c r="H78" i="3"/>
  <c r="E78" i="3"/>
  <c r="G79" i="3"/>
  <c r="H79" i="3"/>
  <c r="G80" i="3"/>
  <c r="H80" i="3"/>
  <c r="G81" i="3"/>
  <c r="H81" i="3"/>
  <c r="E81" i="3" s="1"/>
  <c r="B81" i="3" s="1"/>
  <c r="G82" i="3"/>
  <c r="H82" i="3"/>
  <c r="E82" i="3"/>
  <c r="G83" i="3"/>
  <c r="H83" i="3"/>
  <c r="G84" i="3"/>
  <c r="H84" i="3"/>
  <c r="G85" i="3"/>
  <c r="H85" i="3"/>
  <c r="E85" i="3" s="1"/>
  <c r="B85" i="3" s="1"/>
  <c r="G86" i="3"/>
  <c r="H86" i="3"/>
  <c r="E86" i="3"/>
  <c r="G87" i="3"/>
  <c r="H87" i="3"/>
  <c r="G88" i="3"/>
  <c r="H88" i="3"/>
  <c r="G89" i="3"/>
  <c r="H89" i="3"/>
  <c r="E89" i="3" s="1"/>
  <c r="B89" i="3" s="1"/>
  <c r="G90" i="3"/>
  <c r="H90" i="3"/>
  <c r="E90" i="3"/>
  <c r="G91" i="3"/>
  <c r="H91" i="3"/>
  <c r="G92" i="3"/>
  <c r="H92" i="3"/>
  <c r="G93" i="3"/>
  <c r="H93" i="3"/>
  <c r="E93" i="3" s="1"/>
  <c r="B93" i="3" s="1"/>
  <c r="G94" i="3"/>
  <c r="H94" i="3"/>
  <c r="E94" i="3"/>
  <c r="G95" i="3"/>
  <c r="H95" i="3"/>
  <c r="G96" i="3"/>
  <c r="H96" i="3"/>
  <c r="G97" i="3"/>
  <c r="H97" i="3"/>
  <c r="E97" i="3" s="1"/>
  <c r="B97" i="3" s="1"/>
  <c r="G98" i="3"/>
  <c r="H98" i="3"/>
  <c r="E98" i="3"/>
  <c r="G99" i="3"/>
  <c r="H99" i="3"/>
  <c r="G100" i="3"/>
  <c r="H100" i="3"/>
  <c r="G101" i="3"/>
  <c r="H101" i="3"/>
  <c r="E101" i="3" s="1"/>
  <c r="B101" i="3" s="1"/>
  <c r="G102" i="3"/>
  <c r="H102" i="3"/>
  <c r="E102" i="3"/>
  <c r="G103" i="3"/>
  <c r="H103" i="3"/>
  <c r="G104" i="3"/>
  <c r="H104" i="3"/>
  <c r="G105" i="3"/>
  <c r="H105" i="3"/>
  <c r="E105" i="3" s="1"/>
  <c r="B105" i="3" s="1"/>
  <c r="G106" i="3"/>
  <c r="H106" i="3"/>
  <c r="E106" i="3"/>
  <c r="G107" i="3"/>
  <c r="H107" i="3"/>
  <c r="G108" i="3"/>
  <c r="H108" i="3"/>
  <c r="G109" i="3"/>
  <c r="H109" i="3"/>
  <c r="E109" i="3" s="1"/>
  <c r="B109" i="3" s="1"/>
  <c r="G110" i="3"/>
  <c r="H110" i="3"/>
  <c r="E110" i="3"/>
  <c r="G111" i="3"/>
  <c r="H111" i="3"/>
  <c r="G112" i="3"/>
  <c r="H112" i="3"/>
  <c r="G113" i="3"/>
  <c r="H113" i="3"/>
  <c r="E113" i="3" s="1"/>
  <c r="B113" i="3" s="1"/>
  <c r="G114" i="3"/>
  <c r="H114" i="3"/>
  <c r="E114" i="3"/>
  <c r="G115" i="3"/>
  <c r="H115" i="3"/>
  <c r="G116" i="3"/>
  <c r="H116" i="3"/>
  <c r="G117" i="3"/>
  <c r="H117" i="3"/>
  <c r="E117" i="3" s="1"/>
  <c r="B117" i="3" s="1"/>
  <c r="G118" i="3"/>
  <c r="H118" i="3"/>
  <c r="E118" i="3"/>
  <c r="G119" i="3"/>
  <c r="H119" i="3"/>
  <c r="G120" i="3"/>
  <c r="H120" i="3"/>
  <c r="G121" i="3"/>
  <c r="H121" i="3"/>
  <c r="E121" i="3" s="1"/>
  <c r="B121" i="3" s="1"/>
  <c r="G122" i="3"/>
  <c r="H122" i="3"/>
  <c r="E122" i="3"/>
  <c r="G123" i="3"/>
  <c r="H123" i="3"/>
  <c r="G124" i="3"/>
  <c r="H124" i="3"/>
  <c r="G125" i="3"/>
  <c r="H125" i="3"/>
  <c r="E125" i="3" s="1"/>
  <c r="B125" i="3" s="1"/>
  <c r="G126" i="3"/>
  <c r="H126" i="3"/>
  <c r="E126" i="3"/>
  <c r="G127" i="3"/>
  <c r="H127" i="3"/>
  <c r="G128" i="3"/>
  <c r="H128" i="3"/>
  <c r="G129" i="3"/>
  <c r="H129" i="3"/>
  <c r="E129" i="3" s="1"/>
  <c r="B129" i="3" s="1"/>
  <c r="G130" i="3"/>
  <c r="H130" i="3"/>
  <c r="E130" i="3"/>
  <c r="G131" i="3"/>
  <c r="H131" i="3"/>
  <c r="G132" i="3"/>
  <c r="H132" i="3"/>
  <c r="G133" i="3"/>
  <c r="H133" i="3"/>
  <c r="E133" i="3" s="1"/>
  <c r="B133" i="3" s="1"/>
  <c r="G134" i="3"/>
  <c r="H134" i="3"/>
  <c r="E134" i="3"/>
  <c r="G135" i="3"/>
  <c r="H135" i="3"/>
  <c r="G136" i="3"/>
  <c r="H136" i="3"/>
  <c r="G137" i="3"/>
  <c r="H137" i="3"/>
  <c r="E137" i="3" s="1"/>
  <c r="B137" i="3" s="1"/>
  <c r="G138" i="3"/>
  <c r="H138" i="3"/>
  <c r="E138" i="3"/>
  <c r="G140" i="3"/>
  <c r="H140" i="3"/>
  <c r="G141" i="3"/>
  <c r="H141" i="3"/>
  <c r="E141" i="3" s="1"/>
  <c r="B141" i="3" s="1"/>
  <c r="G142" i="3"/>
  <c r="H142" i="3"/>
  <c r="E142" i="3"/>
  <c r="G143" i="3"/>
  <c r="H143" i="3"/>
  <c r="G144" i="3"/>
  <c r="H144" i="3"/>
  <c r="G145" i="3"/>
  <c r="H145" i="3"/>
  <c r="E145" i="3" s="1"/>
  <c r="B145" i="3" s="1"/>
  <c r="G146" i="3"/>
  <c r="H146" i="3"/>
  <c r="E146" i="3"/>
  <c r="G147" i="3"/>
  <c r="H147" i="3"/>
  <c r="G148" i="3"/>
  <c r="H148" i="3"/>
  <c r="G149" i="3"/>
  <c r="H149" i="3"/>
  <c r="E149" i="3" s="1"/>
  <c r="B149" i="3" s="1"/>
  <c r="G150" i="3"/>
  <c r="H150" i="3"/>
  <c r="E150" i="3"/>
  <c r="G151" i="3"/>
  <c r="H151" i="3"/>
  <c r="G152" i="3"/>
  <c r="H152" i="3"/>
  <c r="G153" i="3"/>
  <c r="H153" i="3"/>
  <c r="E153" i="3" s="1"/>
  <c r="B153" i="3" s="1"/>
  <c r="G154" i="3"/>
  <c r="H154" i="3"/>
  <c r="E154" i="3"/>
  <c r="G155" i="3"/>
  <c r="H155" i="3"/>
  <c r="G156" i="3"/>
  <c r="H156" i="3"/>
  <c r="T158" i="3"/>
  <c r="G164" i="3"/>
  <c r="E164" i="3" s="1"/>
  <c r="B164" i="3" s="1"/>
  <c r="G212" i="3"/>
  <c r="H212" i="3"/>
  <c r="G260" i="3"/>
  <c r="H260" i="3"/>
  <c r="G263" i="3"/>
  <c r="H263" i="3"/>
  <c r="G264" i="3"/>
  <c r="H264" i="3"/>
  <c r="G265" i="3"/>
  <c r="H265" i="3"/>
  <c r="E265" i="3"/>
  <c r="G268" i="3"/>
  <c r="H268" i="3"/>
  <c r="E268" i="3" s="1"/>
  <c r="B268" i="3" s="1"/>
  <c r="G269" i="3"/>
  <c r="H269" i="3"/>
  <c r="E269" i="3"/>
  <c r="G270" i="3"/>
  <c r="H270" i="3"/>
  <c r="G271" i="3"/>
  <c r="H271" i="3"/>
  <c r="G272" i="3"/>
  <c r="H272" i="3"/>
  <c r="E272" i="3" s="1"/>
  <c r="B272" i="3" s="1"/>
  <c r="G273" i="3"/>
  <c r="H273" i="3"/>
  <c r="E273" i="3"/>
  <c r="G274" i="3"/>
  <c r="H274" i="3"/>
  <c r="G275" i="3"/>
  <c r="H275" i="3"/>
  <c r="G276" i="3"/>
  <c r="H276" i="3"/>
  <c r="E276" i="3" s="1"/>
  <c r="B276" i="3" s="1"/>
  <c r="G277" i="3"/>
  <c r="H277" i="3"/>
  <c r="E277" i="3"/>
  <c r="G278" i="3"/>
  <c r="E278" i="3" s="1"/>
  <c r="G279" i="3"/>
  <c r="H279" i="3"/>
  <c r="E279" i="3"/>
  <c r="G280" i="3"/>
  <c r="H280" i="3"/>
  <c r="E280" i="3" s="1"/>
  <c r="B280" i="3" s="1"/>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8" i="3"/>
  <c r="F295" i="3"/>
  <c r="F294" i="3"/>
  <c r="F293" i="3"/>
  <c r="F291" i="3"/>
  <c r="F290" i="3"/>
  <c r="F289" i="3"/>
  <c r="F287" i="3"/>
  <c r="F286" i="3"/>
  <c r="F285" i="3"/>
  <c r="F284" i="3"/>
  <c r="F283" i="3"/>
  <c r="F282" i="3"/>
  <c r="F281" i="3"/>
  <c r="F280" i="3"/>
  <c r="F279" i="3"/>
  <c r="B279" i="3" s="1"/>
  <c r="F278" i="3"/>
  <c r="F277" i="3"/>
  <c r="B277" i="3"/>
  <c r="F276" i="3"/>
  <c r="F275" i="3"/>
  <c r="F274" i="3"/>
  <c r="F273" i="3"/>
  <c r="B273" i="3" s="1"/>
  <c r="F272" i="3"/>
  <c r="F271" i="3"/>
  <c r="F270" i="3"/>
  <c r="F269" i="3"/>
  <c r="B269" i="3" s="1"/>
  <c r="F268" i="3"/>
  <c r="F267" i="3"/>
  <c r="F266" i="3"/>
  <c r="F261" i="3" s="1"/>
  <c r="F265" i="3"/>
  <c r="B265" i="3"/>
  <c r="F264" i="3"/>
  <c r="F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M248" i="3"/>
  <c r="L247" i="3"/>
  <c r="M247" i="3"/>
  <c r="F247" i="3" s="1"/>
  <c r="B247" i="3" s="1"/>
  <c r="L246" i="3"/>
  <c r="M246" i="3"/>
  <c r="F246" i="3"/>
  <c r="B246" i="3" s="1"/>
  <c r="L245" i="3"/>
  <c r="M245" i="3"/>
  <c r="L244" i="3"/>
  <c r="M244" i="3"/>
  <c r="L243" i="3"/>
  <c r="M243" i="3"/>
  <c r="F243" i="3" s="1"/>
  <c r="B243" i="3" s="1"/>
  <c r="L242" i="3"/>
  <c r="M242" i="3"/>
  <c r="F242" i="3"/>
  <c r="B242" i="3" s="1"/>
  <c r="L241" i="3"/>
  <c r="M241" i="3"/>
  <c r="L240" i="3"/>
  <c r="M240" i="3"/>
  <c r="L239" i="3"/>
  <c r="M239" i="3"/>
  <c r="F239" i="3" s="1"/>
  <c r="B239" i="3" s="1"/>
  <c r="L238" i="3"/>
  <c r="M238" i="3"/>
  <c r="F238" i="3"/>
  <c r="B238" i="3" s="1"/>
  <c r="L237" i="3"/>
  <c r="M237" i="3"/>
  <c r="L236" i="3"/>
  <c r="M236" i="3"/>
  <c r="L235" i="3"/>
  <c r="M235" i="3"/>
  <c r="F235" i="3" s="1"/>
  <c r="B235" i="3" s="1"/>
  <c r="L234" i="3"/>
  <c r="M234" i="3"/>
  <c r="F234" i="3"/>
  <c r="B234" i="3" s="1"/>
  <c r="L233" i="3"/>
  <c r="M233" i="3"/>
  <c r="L232" i="3"/>
  <c r="M232" i="3"/>
  <c r="L231" i="3"/>
  <c r="M231" i="3"/>
  <c r="F231" i="3" s="1"/>
  <c r="B231" i="3" s="1"/>
  <c r="L230" i="3"/>
  <c r="M230" i="3"/>
  <c r="F230" i="3"/>
  <c r="B230" i="3" s="1"/>
  <c r="L229" i="3"/>
  <c r="M229" i="3"/>
  <c r="L228" i="3"/>
  <c r="M228" i="3"/>
  <c r="L227" i="3"/>
  <c r="M227" i="3"/>
  <c r="F227" i="3" s="1"/>
  <c r="B227" i="3" s="1"/>
  <c r="L226" i="3"/>
  <c r="M226" i="3"/>
  <c r="F226" i="3"/>
  <c r="B226" i="3" s="1"/>
  <c r="L225" i="3"/>
  <c r="M225" i="3"/>
  <c r="L224" i="3"/>
  <c r="M224" i="3"/>
  <c r="L223" i="3"/>
  <c r="M223" i="3"/>
  <c r="F223" i="3" s="1"/>
  <c r="B223" i="3" s="1"/>
  <c r="L222" i="3"/>
  <c r="M222" i="3"/>
  <c r="F222" i="3"/>
  <c r="B222" i="3" s="1"/>
  <c r="L221" i="3"/>
  <c r="M221" i="3"/>
  <c r="L220" i="3"/>
  <c r="M220" i="3"/>
  <c r="L219" i="3"/>
  <c r="M219" i="3"/>
  <c r="F219" i="3" s="1"/>
  <c r="B219" i="3" s="1"/>
  <c r="L218" i="3"/>
  <c r="M218" i="3"/>
  <c r="F218" i="3"/>
  <c r="B218" i="3" s="1"/>
  <c r="L217" i="3"/>
  <c r="M217" i="3"/>
  <c r="L216" i="3"/>
  <c r="M216" i="3"/>
  <c r="L215" i="3"/>
  <c r="M215" i="3"/>
  <c r="F215" i="3" s="1"/>
  <c r="B215" i="3" s="1"/>
  <c r="L214" i="3"/>
  <c r="M214" i="3"/>
  <c r="F214" i="3"/>
  <c r="B214" i="3" s="1"/>
  <c r="L213" i="3"/>
  <c r="M213" i="3"/>
  <c r="F212" i="3"/>
  <c r="F211" i="3"/>
  <c r="B211" i="3" s="1"/>
  <c r="L210" i="3"/>
  <c r="M210" i="3"/>
  <c r="F210" i="3" s="1"/>
  <c r="B210" i="3" s="1"/>
  <c r="L209" i="3"/>
  <c r="F209" i="3" s="1"/>
  <c r="B209" i="3" s="1"/>
  <c r="L208" i="3"/>
  <c r="F208" i="3"/>
  <c r="B208" i="3" s="1"/>
  <c r="L207" i="3"/>
  <c r="M207" i="3"/>
  <c r="L206" i="3"/>
  <c r="M206" i="3"/>
  <c r="L205" i="3"/>
  <c r="M205" i="3"/>
  <c r="L204" i="3"/>
  <c r="M204" i="3"/>
  <c r="L203" i="3"/>
  <c r="M203" i="3"/>
  <c r="L202" i="3"/>
  <c r="M202" i="3"/>
  <c r="L201" i="3"/>
  <c r="M201" i="3"/>
  <c r="L200" i="3"/>
  <c r="M200" i="3"/>
  <c r="F200" i="3"/>
  <c r="B200" i="3" s="1"/>
  <c r="L199" i="3"/>
  <c r="M199" i="3"/>
  <c r="B154" i="3"/>
  <c r="B150" i="3"/>
  <c r="B146" i="3"/>
  <c r="B142" i="3"/>
  <c r="B138" i="3"/>
  <c r="B134" i="3"/>
  <c r="B130" i="3"/>
  <c r="B126" i="3"/>
  <c r="B122" i="3"/>
  <c r="B118" i="3"/>
  <c r="B114" i="3"/>
  <c r="B110" i="3"/>
  <c r="B106" i="3"/>
  <c r="B102" i="3"/>
  <c r="B98" i="3"/>
  <c r="B94" i="3"/>
  <c r="B90" i="3"/>
  <c r="B86" i="3"/>
  <c r="B82" i="3"/>
  <c r="B78" i="3"/>
  <c r="B74" i="3"/>
  <c r="B70" i="3"/>
  <c r="B66" i="3"/>
  <c r="B62" i="3"/>
  <c r="B58" i="3"/>
  <c r="B54" i="3"/>
  <c r="B50" i="3"/>
  <c r="B46" i="3"/>
  <c r="B38" i="3"/>
  <c r="B29" i="3"/>
  <c r="L7" i="3"/>
  <c r="F7" i="3" s="1"/>
  <c r="F4" i="3" s="1"/>
  <c r="F297"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H19" i="37" s="1"/>
  <c r="D35" i="1"/>
  <c r="C25" i="37" s="1"/>
  <c r="D43" i="1"/>
  <c r="C33" i="37" s="1"/>
  <c r="D46" i="1"/>
  <c r="C36" i="37" s="1"/>
  <c r="D13" i="1"/>
  <c r="C3"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16" i="1"/>
  <c r="C106" i="37" s="1"/>
  <c r="D135" i="1"/>
  <c r="C125" i="37" s="1"/>
  <c r="D138" i="1"/>
  <c r="C128" i="37" s="1"/>
  <c r="D142" i="1"/>
  <c r="D141" i="1" s="1"/>
  <c r="D148" i="1"/>
  <c r="C138" i="37" s="1"/>
  <c r="D147" i="1"/>
  <c r="C137" i="37" s="1"/>
  <c r="D303" i="1"/>
  <c r="C292" i="37" s="1"/>
  <c r="D307" i="1"/>
  <c r="C296" i="37" s="1"/>
  <c r="D315" i="1"/>
  <c r="C304" i="37" s="1"/>
  <c r="H304" i="37" s="1"/>
  <c r="D320" i="1"/>
  <c r="C309" i="37" s="1"/>
  <c r="D329" i="1"/>
  <c r="C318" i="37" s="1"/>
  <c r="D334" i="1"/>
  <c r="C323" i="37" s="1"/>
  <c r="D339" i="1"/>
  <c r="C328" i="37" s="1"/>
  <c r="H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F424"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61" i="1"/>
  <c r="F158" i="1"/>
  <c r="F157" i="1"/>
  <c r="F156" i="1"/>
  <c r="F155" i="1"/>
  <c r="F154" i="1"/>
  <c r="F153" i="1"/>
  <c r="F152" i="1"/>
  <c r="F151" i="1"/>
  <c r="F150" i="1"/>
  <c r="F149" i="1"/>
  <c r="F148" i="1"/>
  <c r="F147" i="1"/>
  <c r="F146" i="1"/>
  <c r="F145" i="1"/>
  <c r="F144" i="1"/>
  <c r="F143" i="1"/>
  <c r="F140" i="1"/>
  <c r="F139"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4" i="1"/>
  <c r="F83" i="1"/>
  <c r="F82" i="1"/>
  <c r="F81" i="1"/>
  <c r="F80" i="1"/>
  <c r="F79" i="1"/>
  <c r="F78" i="1"/>
  <c r="F77" i="1"/>
  <c r="F76" i="1"/>
  <c r="F75" i="1"/>
  <c r="F73" i="1"/>
  <c r="F72" i="1"/>
  <c r="F71" i="1"/>
  <c r="F70" i="1"/>
  <c r="F69" i="1"/>
  <c r="F68" i="1"/>
  <c r="F67" i="1"/>
  <c r="F66"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H696" i="37" l="1"/>
  <c r="E5" i="3"/>
  <c r="B5" i="3" s="1"/>
  <c r="G166" i="3"/>
  <c r="E166" i="3" s="1"/>
  <c r="B166" i="3" s="1"/>
  <c r="G162" i="3"/>
  <c r="E162" i="3" s="1"/>
  <c r="B162" i="3" s="1"/>
  <c r="U6" i="3"/>
  <c r="J7" i="3" s="1"/>
  <c r="H1408" i="37"/>
  <c r="G640" i="37"/>
  <c r="E260" i="3"/>
  <c r="B260" i="3" s="1"/>
  <c r="G641" i="37"/>
  <c r="H638" i="37"/>
  <c r="H288" i="37"/>
  <c r="H188" i="37"/>
  <c r="H177" i="37"/>
  <c r="H165" i="37"/>
  <c r="H163" i="37"/>
  <c r="H159" i="37"/>
  <c r="H130" i="37"/>
  <c r="F138" i="1"/>
  <c r="H86" i="37"/>
  <c r="F65" i="1"/>
  <c r="H1214" i="37"/>
  <c r="H1207" i="37"/>
  <c r="F218" i="1"/>
  <c r="F196" i="1"/>
  <c r="F177" i="1"/>
  <c r="F167" i="1"/>
  <c r="F94" i="1"/>
  <c r="F205" i="3"/>
  <c r="B205" i="3" s="1"/>
  <c r="H57" i="37"/>
  <c r="H1481" i="37"/>
  <c r="H666" i="37"/>
  <c r="F185" i="1"/>
  <c r="H994" i="37"/>
  <c r="E34" i="3"/>
  <c r="B34" i="3" s="1"/>
  <c r="H126" i="37"/>
  <c r="H1545" i="37"/>
  <c r="H1525" i="37"/>
  <c r="H1493" i="37"/>
  <c r="E57" i="3"/>
  <c r="B57" i="3" s="1"/>
  <c r="E42" i="3"/>
  <c r="B42" i="3" s="1"/>
  <c r="E41" i="3"/>
  <c r="B41" i="3" s="1"/>
  <c r="F204" i="3"/>
  <c r="B204" i="3" s="1"/>
  <c r="F135" i="1"/>
  <c r="G1216" i="37"/>
  <c r="G1214" i="37"/>
  <c r="E235" i="27"/>
  <c r="D1200" i="37" s="1"/>
  <c r="G1151" i="37"/>
  <c r="G1150" i="37"/>
  <c r="G1146" i="37"/>
  <c r="G1137" i="37"/>
  <c r="H1043" i="37"/>
  <c r="G1026" i="37"/>
  <c r="G1025" i="37"/>
  <c r="H1549" i="37"/>
  <c r="H1537" i="37"/>
  <c r="H1533" i="37"/>
  <c r="H1529" i="37"/>
  <c r="H1517" i="37"/>
  <c r="G1492" i="37"/>
  <c r="F201" i="3"/>
  <c r="B201" i="3" s="1"/>
  <c r="G694" i="37"/>
  <c r="G692" i="37"/>
  <c r="G690" i="37"/>
  <c r="G689" i="37"/>
  <c r="G685" i="37"/>
  <c r="G667" i="37"/>
  <c r="G666" i="37"/>
  <c r="G665" i="37"/>
  <c r="E33" i="3"/>
  <c r="B33" i="3" s="1"/>
  <c r="G655" i="37"/>
  <c r="G639" i="37"/>
  <c r="G638" i="37"/>
  <c r="G402" i="37"/>
  <c r="G288" i="37"/>
  <c r="G287" i="37"/>
  <c r="G286" i="37"/>
  <c r="G285" i="37"/>
  <c r="G209" i="37"/>
  <c r="D204" i="1"/>
  <c r="C194" i="37" s="1"/>
  <c r="G193" i="37"/>
  <c r="G191" i="37"/>
  <c r="G190" i="37"/>
  <c r="G188" i="37"/>
  <c r="G185" i="37"/>
  <c r="E45" i="3"/>
  <c r="B45" i="3" s="1"/>
  <c r="G184" i="37"/>
  <c r="G183" i="37"/>
  <c r="G182" i="37"/>
  <c r="G181" i="37"/>
  <c r="G180" i="37"/>
  <c r="G179" i="37"/>
  <c r="G177" i="37"/>
  <c r="G176" i="37"/>
  <c r="D160" i="1"/>
  <c r="H154" i="37"/>
  <c r="G133" i="37"/>
  <c r="G130" i="37"/>
  <c r="D85" i="1"/>
  <c r="C75" i="37" s="1"/>
  <c r="H76" i="37"/>
  <c r="E30" i="3"/>
  <c r="B30" i="3" s="1"/>
  <c r="G1257" i="37"/>
  <c r="G1255" i="37"/>
  <c r="G1253" i="37"/>
  <c r="G1251" i="37"/>
  <c r="G1227" i="37"/>
  <c r="E283" i="3"/>
  <c r="B283" i="3" s="1"/>
  <c r="G1225" i="37"/>
  <c r="G1223" i="37"/>
  <c r="G1231" i="37"/>
  <c r="G1229" i="37"/>
  <c r="E264" i="3"/>
  <c r="B264" i="3" s="1"/>
  <c r="F247" i="27"/>
  <c r="G1209" i="37"/>
  <c r="F236" i="27"/>
  <c r="G1142" i="37"/>
  <c r="G1131" i="37"/>
  <c r="G1129" i="37"/>
  <c r="D151" i="27"/>
  <c r="G282" i="3" s="1"/>
  <c r="F154" i="27"/>
  <c r="G1125" i="37"/>
  <c r="G1056" i="37"/>
  <c r="G1054" i="37"/>
  <c r="D75" i="27"/>
  <c r="C1040" i="37" s="1"/>
  <c r="F76" i="27"/>
  <c r="G1042" i="37"/>
  <c r="F58" i="27"/>
  <c r="G1021" i="37"/>
  <c r="G1011" i="37"/>
  <c r="G1007" i="37"/>
  <c r="G994" i="37"/>
  <c r="D18" i="27"/>
  <c r="C983" i="37" s="1"/>
  <c r="G989" i="37"/>
  <c r="G986" i="37"/>
  <c r="G980" i="37"/>
  <c r="H1553" i="37"/>
  <c r="G1552" i="37"/>
  <c r="G1548" i="37"/>
  <c r="G1547" i="37"/>
  <c r="G1544" i="37"/>
  <c r="G1543" i="37"/>
  <c r="G1527" i="37"/>
  <c r="G1523" i="37"/>
  <c r="G1512" i="37"/>
  <c r="G1491" i="37"/>
  <c r="D13" i="30"/>
  <c r="C1469" i="37" s="1"/>
  <c r="H1469" i="37" s="1"/>
  <c r="G1476" i="37"/>
  <c r="G1475" i="37"/>
  <c r="F292" i="3"/>
  <c r="F421" i="1"/>
  <c r="F528" i="1"/>
  <c r="E314" i="1"/>
  <c r="D303" i="37" s="1"/>
  <c r="E141" i="1"/>
  <c r="D131" i="37" s="1"/>
  <c r="H273" i="37"/>
  <c r="E257" i="1"/>
  <c r="D247" i="37" s="1"/>
  <c r="E532" i="1"/>
  <c r="D520" i="37" s="1"/>
  <c r="D647" i="1"/>
  <c r="C635" i="37" s="1"/>
  <c r="D347" i="1"/>
  <c r="C336" i="37" s="1"/>
  <c r="D302" i="1"/>
  <c r="D134" i="1"/>
  <c r="H64" i="37"/>
  <c r="H50" i="37"/>
  <c r="G179" i="3"/>
  <c r="E179" i="3" s="1"/>
  <c r="B179" i="3" s="1"/>
  <c r="D518" i="1"/>
  <c r="C506" i="37" s="1"/>
  <c r="G481" i="37"/>
  <c r="D462" i="1"/>
  <c r="D223" i="1"/>
  <c r="H162" i="37"/>
  <c r="D628" i="1"/>
  <c r="G541" i="37"/>
  <c r="F51" i="27"/>
  <c r="E92" i="27"/>
  <c r="D1058" i="37"/>
  <c r="E123" i="27"/>
  <c r="D1088" i="37" s="1"/>
  <c r="G1089" i="37"/>
  <c r="F131" i="27"/>
  <c r="E175" i="27"/>
  <c r="H284" i="3" s="1"/>
  <c r="F195" i="27"/>
  <c r="F239" i="27"/>
  <c r="D13" i="33"/>
  <c r="C1425" i="37" s="1"/>
  <c r="D136" i="36"/>
  <c r="C1411" i="37" s="1"/>
  <c r="E96" i="36"/>
  <c r="D1371" i="37" s="1"/>
  <c r="D96" i="36"/>
  <c r="E42" i="36"/>
  <c r="D1317" i="37" s="1"/>
  <c r="D42" i="36"/>
  <c r="E12" i="36"/>
  <c r="D12" i="36"/>
  <c r="C1287" i="37" s="1"/>
  <c r="D30" i="30"/>
  <c r="C1486" i="37" s="1"/>
  <c r="H1486" i="37" s="1"/>
  <c r="K59" i="42"/>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E285" i="3"/>
  <c r="B285" i="3" s="1"/>
  <c r="B278" i="3"/>
  <c r="E275" i="3"/>
  <c r="B275" i="3" s="1"/>
  <c r="E274" i="3"/>
  <c r="B274" i="3" s="1"/>
  <c r="E270" i="3"/>
  <c r="B270" i="3" s="1"/>
  <c r="E263" i="3"/>
  <c r="B263" i="3" s="1"/>
  <c r="E155" i="3"/>
  <c r="B155" i="3" s="1"/>
  <c r="E152" i="3"/>
  <c r="B152" i="3" s="1"/>
  <c r="E151" i="3"/>
  <c r="B151" i="3" s="1"/>
  <c r="E147" i="3"/>
  <c r="B147" i="3" s="1"/>
  <c r="E144" i="3"/>
  <c r="B144" i="3" s="1"/>
  <c r="E143" i="3"/>
  <c r="B143" i="3" s="1"/>
  <c r="E136" i="3"/>
  <c r="B136" i="3" s="1"/>
  <c r="E135" i="3"/>
  <c r="B135" i="3" s="1"/>
  <c r="E131" i="3"/>
  <c r="B131" i="3" s="1"/>
  <c r="E128" i="3"/>
  <c r="B128" i="3" s="1"/>
  <c r="E127" i="3"/>
  <c r="B127" i="3" s="1"/>
  <c r="E123" i="3"/>
  <c r="B123" i="3" s="1"/>
  <c r="E120" i="3"/>
  <c r="B120" i="3" s="1"/>
  <c r="E119" i="3"/>
  <c r="B119" i="3" s="1"/>
  <c r="E115" i="3"/>
  <c r="B115" i="3" s="1"/>
  <c r="E112" i="3"/>
  <c r="B112" i="3" s="1"/>
  <c r="E111" i="3"/>
  <c r="B111" i="3" s="1"/>
  <c r="E107" i="3"/>
  <c r="B107" i="3" s="1"/>
  <c r="E104" i="3"/>
  <c r="B104" i="3" s="1"/>
  <c r="E103" i="3"/>
  <c r="B103" i="3" s="1"/>
  <c r="E99" i="3"/>
  <c r="B99" i="3" s="1"/>
  <c r="E96" i="3"/>
  <c r="B96" i="3" s="1"/>
  <c r="E95" i="3"/>
  <c r="B95" i="3" s="1"/>
  <c r="E91" i="3"/>
  <c r="B91" i="3" s="1"/>
  <c r="E88" i="3"/>
  <c r="B88" i="3" s="1"/>
  <c r="E87" i="3"/>
  <c r="B87" i="3" s="1"/>
  <c r="E83" i="3"/>
  <c r="B83" i="3" s="1"/>
  <c r="E79" i="3"/>
  <c r="B79" i="3" s="1"/>
  <c r="E75" i="3"/>
  <c r="B75" i="3" s="1"/>
  <c r="E71" i="3"/>
  <c r="B71" i="3" s="1"/>
  <c r="E67" i="3"/>
  <c r="B67" i="3" s="1"/>
  <c r="E63" i="3"/>
  <c r="B63" i="3" s="1"/>
  <c r="E59" i="3"/>
  <c r="B59" i="3" s="1"/>
  <c r="E55" i="3"/>
  <c r="B55" i="3" s="1"/>
  <c r="E51" i="3"/>
  <c r="B51" i="3" s="1"/>
  <c r="E47" i="3"/>
  <c r="B47" i="3" s="1"/>
  <c r="E43" i="3"/>
  <c r="B43" i="3" s="1"/>
  <c r="E39" i="3"/>
  <c r="B39" i="3" s="1"/>
  <c r="E35" i="3"/>
  <c r="B35" i="3" s="1"/>
  <c r="E31" i="3"/>
  <c r="B31" i="3" s="1"/>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G1447" i="37"/>
  <c r="G1445" i="37"/>
  <c r="G1368" i="37"/>
  <c r="G1340" i="37"/>
  <c r="G1331" i="37"/>
  <c r="G1329" i="37"/>
  <c r="G1327" i="37"/>
  <c r="G223" i="37"/>
  <c r="H1295" i="37"/>
  <c r="G1557" i="37"/>
  <c r="G1497" i="37"/>
  <c r="I1431" i="37"/>
  <c r="I1429" i="37"/>
  <c r="I1427" i="37"/>
  <c r="G1389" i="37"/>
  <c r="G1362" i="37"/>
  <c r="G1360" i="37"/>
  <c r="G1358" i="37"/>
  <c r="G1334" i="37"/>
  <c r="G1330" i="37"/>
  <c r="G1328" i="37"/>
  <c r="G1326" i="37"/>
  <c r="G1315" i="37"/>
  <c r="G1313" i="37"/>
  <c r="G1311" i="37"/>
  <c r="G1294" i="37"/>
  <c r="G1290"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583" i="37"/>
  <c r="G561" i="37"/>
  <c r="G545" i="37"/>
  <c r="G543" i="37"/>
  <c r="G525" i="37"/>
  <c r="G523" i="37"/>
  <c r="G515" i="37"/>
  <c r="G444" i="37"/>
  <c r="G442" i="37"/>
  <c r="G440" i="37"/>
  <c r="G420" i="37"/>
  <c r="G341" i="37"/>
  <c r="G339" i="37"/>
  <c r="G335" i="37"/>
  <c r="G333" i="37"/>
  <c r="G327" i="37"/>
  <c r="G325" i="37"/>
  <c r="G317" i="37"/>
  <c r="G315" i="37"/>
  <c r="G313" i="37"/>
  <c r="G311" i="37"/>
  <c r="G219" i="37"/>
  <c r="G207" i="37"/>
  <c r="G205" i="37"/>
  <c r="G203" i="37"/>
  <c r="G201" i="37"/>
  <c r="G187" i="37"/>
  <c r="G173" i="37"/>
  <c r="G171" i="37"/>
  <c r="G169" i="37"/>
  <c r="G165" i="37"/>
  <c r="G163" i="37"/>
  <c r="G159" i="37"/>
  <c r="G119" i="37"/>
  <c r="G117" i="37"/>
  <c r="G115" i="37"/>
  <c r="G113" i="37"/>
  <c r="G111" i="37"/>
  <c r="G109" i="37"/>
  <c r="G105" i="37"/>
  <c r="G103" i="37"/>
  <c r="G101" i="37"/>
  <c r="G97" i="37"/>
  <c r="G95" i="37"/>
  <c r="G93" i="37"/>
  <c r="G83" i="37"/>
  <c r="G81" i="37"/>
  <c r="G79" i="37"/>
  <c r="G77" i="37"/>
  <c r="G73" i="37"/>
  <c r="G71" i="37"/>
  <c r="G69" i="37"/>
  <c r="G65" i="37"/>
  <c r="G63" i="37"/>
  <c r="G59" i="37"/>
  <c r="G57" i="37"/>
  <c r="G53" i="37"/>
  <c r="G51" i="37"/>
  <c r="G49" i="37"/>
  <c r="G45" i="37"/>
  <c r="G43" i="37"/>
  <c r="G39" i="37"/>
  <c r="G37" i="37"/>
  <c r="G31" i="37"/>
  <c r="G29" i="37"/>
  <c r="G27" i="37"/>
  <c r="G23" i="37"/>
  <c r="G21" i="37"/>
  <c r="G504" i="37"/>
  <c r="G502" i="37"/>
  <c r="G500" i="37"/>
  <c r="G480" i="37"/>
  <c r="G478" i="37"/>
  <c r="G468" i="37"/>
  <c r="G466" i="37"/>
  <c r="G456" i="37"/>
  <c r="G390" i="37"/>
  <c r="G386" i="37"/>
  <c r="G384" i="37"/>
  <c r="G382" i="37"/>
  <c r="G378" i="37"/>
  <c r="G376" i="37"/>
  <c r="G374" i="37"/>
  <c r="G372" i="37"/>
  <c r="G368" i="37"/>
  <c r="G366" i="37"/>
  <c r="G364" i="37"/>
  <c r="G362" i="37"/>
  <c r="G360" i="37"/>
  <c r="G358" i="37"/>
  <c r="G354" i="37"/>
  <c r="G352" i="37"/>
  <c r="G350" i="37"/>
  <c r="G346" i="37"/>
  <c r="G334" i="37"/>
  <c r="G332" i="37"/>
  <c r="G326" i="37"/>
  <c r="G324" i="37"/>
  <c r="G316" i="37"/>
  <c r="G314" i="37"/>
  <c r="G312" i="37"/>
  <c r="G310" i="37"/>
  <c r="G218" i="37"/>
  <c r="G206" i="37"/>
  <c r="G204" i="37"/>
  <c r="G202" i="37"/>
  <c r="G166" i="37"/>
  <c r="G164" i="37"/>
  <c r="G160" i="37"/>
  <c r="G158" i="37"/>
  <c r="G156" i="37"/>
  <c r="G154" i="37"/>
  <c r="G152" i="37"/>
  <c r="G126" i="37"/>
  <c r="G122" i="37"/>
  <c r="G118" i="37"/>
  <c r="G116" i="37"/>
  <c r="G114" i="37"/>
  <c r="G98" i="37"/>
  <c r="G96" i="37"/>
  <c r="G94" i="37"/>
  <c r="G92" i="37"/>
  <c r="G90" i="37"/>
  <c r="G88" i="37"/>
  <c r="G86" i="37"/>
  <c r="G82" i="37"/>
  <c r="G80" i="37"/>
  <c r="G78" i="37"/>
  <c r="G74" i="37"/>
  <c r="G72" i="37"/>
  <c r="G66" i="37"/>
  <c r="G60" i="37"/>
  <c r="G54" i="37"/>
  <c r="G52" i="37"/>
  <c r="G24" i="37"/>
  <c r="G22" i="37"/>
  <c r="G20" i="37"/>
  <c r="G18" i="37"/>
  <c r="G16" i="37"/>
  <c r="G14" i="37"/>
  <c r="G174" i="37"/>
  <c r="G172" i="37"/>
  <c r="G170" i="37"/>
  <c r="G168" i="37"/>
  <c r="G155" i="37"/>
  <c r="G153" i="37"/>
  <c r="G127" i="37"/>
  <c r="G123" i="37"/>
  <c r="G121" i="37"/>
  <c r="G110" i="37"/>
  <c r="G108" i="37"/>
  <c r="G104" i="37"/>
  <c r="G102" i="37"/>
  <c r="G100" i="37"/>
  <c r="G89" i="37"/>
  <c r="G87" i="37"/>
  <c r="G85" i="37"/>
  <c r="G68" i="37"/>
  <c r="G62" i="37"/>
  <c r="G56" i="37"/>
  <c r="G48" i="37"/>
  <c r="G44" i="37"/>
  <c r="G42" i="37"/>
  <c r="G38" i="37"/>
  <c r="G32" i="37"/>
  <c r="G30" i="37"/>
  <c r="G28" i="37"/>
  <c r="G26" i="37"/>
  <c r="G17" i="37"/>
  <c r="G15" i="37"/>
  <c r="G1196" i="37"/>
  <c r="H1196" i="37"/>
  <c r="C131" i="37"/>
  <c r="F141" i="1"/>
  <c r="C616" i="37"/>
  <c r="F628" i="1"/>
  <c r="B199" i="3"/>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G1400" i="37"/>
  <c r="H1400" i="37"/>
  <c r="G1546" i="37"/>
  <c r="H1546" i="37"/>
  <c r="C979" i="37"/>
  <c r="G185" i="3"/>
  <c r="E185" i="3" s="1"/>
  <c r="B185" i="3" s="1"/>
  <c r="H1089" i="37"/>
  <c r="G1074" i="37"/>
  <c r="H1074" i="37"/>
  <c r="G1066" i="37"/>
  <c r="H1066" i="37"/>
  <c r="F12" i="36"/>
  <c r="F57" i="36"/>
  <c r="F172" i="1"/>
  <c r="F204"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E13" i="1"/>
  <c r="E518" i="1"/>
  <c r="D506" i="37" s="1"/>
  <c r="G506" i="37" s="1"/>
  <c r="E424" i="1"/>
  <c r="E204" i="1"/>
  <c r="D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I1464" i="37" s="1"/>
  <c r="H1464" i="37"/>
  <c r="G1461" i="37"/>
  <c r="I1461" i="37" s="1"/>
  <c r="H1461" i="37"/>
  <c r="G1455" i="37"/>
  <c r="I1455" i="37" s="1"/>
  <c r="H1455" i="37"/>
  <c r="G1451" i="37"/>
  <c r="I1451" i="37" s="1"/>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F160" i="1" l="1"/>
  <c r="F116" i="1"/>
  <c r="G75" i="37"/>
  <c r="F85" i="1"/>
  <c r="C1116" i="37"/>
  <c r="F75" i="27"/>
  <c r="G1486" i="37"/>
  <c r="G1041" i="37"/>
  <c r="C150" i="37"/>
  <c r="G1040" i="37"/>
  <c r="H1040" i="37"/>
  <c r="G983" i="37"/>
  <c r="D13" i="27"/>
  <c r="C978" i="37" s="1"/>
  <c r="G1469" i="37"/>
  <c r="G194" i="37"/>
  <c r="H24" i="3"/>
  <c r="E24" i="3" s="1"/>
  <c r="B24" i="3" s="1"/>
  <c r="F151" i="27"/>
  <c r="F84" i="27"/>
  <c r="F18" i="27"/>
  <c r="D48" i="30"/>
  <c r="C1504" i="37" s="1"/>
  <c r="D47" i="30"/>
  <c r="C1503" i="37" s="1"/>
  <c r="G1049" i="37"/>
  <c r="H635" i="37"/>
  <c r="C1317" i="37"/>
  <c r="F42" i="36"/>
  <c r="C1371" i="37"/>
  <c r="F96" i="36"/>
  <c r="C213" i="37"/>
  <c r="H213" i="37" s="1"/>
  <c r="F223" i="1"/>
  <c r="C291" i="37"/>
  <c r="F302" i="1"/>
  <c r="I1450" i="37"/>
  <c r="I1454" i="37"/>
  <c r="I1460" i="37"/>
  <c r="E531" i="1"/>
  <c r="E163" i="3"/>
  <c r="B163" i="3" s="1"/>
  <c r="H1104" i="37"/>
  <c r="D1287" i="37"/>
  <c r="K47" i="42"/>
  <c r="C124" i="37"/>
  <c r="F134"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D1199" i="37"/>
  <c r="K46" i="42"/>
  <c r="G521" i="37"/>
  <c r="H521" i="37"/>
  <c r="C584" i="37"/>
  <c r="F596" i="1"/>
  <c r="G213" i="37"/>
  <c r="I1459" i="37"/>
  <c r="H1219" i="37"/>
  <c r="G451" i="37"/>
  <c r="H451" i="37"/>
  <c r="D150" i="37"/>
  <c r="G150" i="37" s="1"/>
  <c r="E159" i="1"/>
  <c r="H194" i="37"/>
  <c r="H75" i="37"/>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C222" i="37"/>
  <c r="F232" i="1"/>
  <c r="C1457" i="37"/>
  <c r="J54" i="42"/>
  <c r="G585" i="37"/>
  <c r="H585" i="37"/>
  <c r="G1168" i="37"/>
  <c r="H1168" i="37"/>
  <c r="E74" i="27"/>
  <c r="G616" i="37"/>
  <c r="H616" i="37"/>
  <c r="H150" i="37" l="1"/>
  <c r="F13" i="27"/>
  <c r="J43" i="42"/>
  <c r="K58" i="42"/>
  <c r="G291" i="3"/>
  <c r="E291" i="3" s="1"/>
  <c r="B291" i="3" s="1"/>
  <c r="K57" i="42"/>
  <c r="H124" i="37"/>
  <c r="G124" i="37"/>
  <c r="H1287" i="37"/>
  <c r="G1287" i="37"/>
  <c r="H1371" i="37"/>
  <c r="G1371" i="37"/>
  <c r="H1317" i="37"/>
  <c r="G1317" i="37"/>
  <c r="G295" i="3"/>
  <c r="E295" i="3" s="1"/>
  <c r="B295" i="3" s="1"/>
  <c r="G1116"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C4" i="30"/>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L2" i="37" l="1"/>
  <c r="K2" i="37"/>
  <c r="K29" i="37"/>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<sst xmlns="http://schemas.openxmlformats.org/spreadsheetml/2006/main" count="4758" uniqueCount="4302">
  <si>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</si>
  <si>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</si>
  <si>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</si>
  <si>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</si>
  <si>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</si>
  <si>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</si>
  <si>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</si>
  <si>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</si>
  <si>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</si>
  <si>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</si>
  <si>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</si>
  <si>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</si>
  <si>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</si>
  <si>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</si>
  <si>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</si>
  <si>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</si>
  <si>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</si>
  <si>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</si>
  <si>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</si>
  <si>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</si>
  <si>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</si>
  <si>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</si>
  <si>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</si>
  <si>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</si>
  <si>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</si>
  <si>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</si>
  <si>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</si>
  <si>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</si>
  <si>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</si>
  <si>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</si>
  <si>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</si>
  <si>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</si>
  <si>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</si>
  <si>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</si>
  <si>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</si>
  <si>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</si>
  <si>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</si>
  <si>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</si>
  <si>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</si>
  <si>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</si>
  <si>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</si>
  <si>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</si>
  <si>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</si>
  <si>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</si>
  <si>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</si>
  <si>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</si>
  <si>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</si>
  <si>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</si>
  <si>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</si>
  <si>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</si>
  <si>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</si>
  <si>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</si>
  <si>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</si>
  <si>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</si>
  <si>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</si>
  <si>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</si>
  <si>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</si>
  <si>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</si>
  <si>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</si>
  <si>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</si>
  <si>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</si>
  <si>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</si>
  <si>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</si>
  <si>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</si>
  <si>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</si>
  <si>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</si>
  <si>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</si>
  <si>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</si>
  <si>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</si>
  <si>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</si>
  <si>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</si>
  <si>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</si>
  <si>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</si>
  <si>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</si>
  <si>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</si>
  <si>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</si>
  <si>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</si>
  <si>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</si>
  <si>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</si>
  <si>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</si>
  <si>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</si>
  <si>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</si>
  <si>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</si>
  <si>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</si>
  <si>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</si>
  <si>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</si>
  <si>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</si>
  <si>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</si>
  <si>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</si>
  <si>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</si>
  <si>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</si>
  <si>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</si>
  <si>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</si>
  <si>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</si>
  <si>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</si>
  <si>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</si>
  <si>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</si>
  <si>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</si>
  <si>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</si>
  <si>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</si>
  <si>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</si>
  <si>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</si>
  <si>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</si>
  <si>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</si>
  <si>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</si>
  <si>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</si>
  <si>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</si>
  <si>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</si>
  <si>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</si>
  <si>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</si>
  <si>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</si>
  <si>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</si>
  <si>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</si>
  <si>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</si>
  <si>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</si>
  <si>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</si>
  <si>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</si>
  <si>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</si>
  <si>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</si>
  <si>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</si>
  <si>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</si>
  <si>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</si>
  <si>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</si>
  <si>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</si>
  <si>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</si>
  <si>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</si>
  <si>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</si>
  <si>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</si>
  <si>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</si>
  <si>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</si>
  <si>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</si>
  <si>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</si>
  <si>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</si>
  <si>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</si>
  <si>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</si>
  <si>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</si>
  <si>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</si>
  <si>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</si>
  <si>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</si>
  <si>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</si>
  <si>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</si>
  <si>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</si>
  <si>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</si>
  <si>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</si>
  <si>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</si>
  <si>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</si>
  <si>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</si>
  <si>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</si>
  <si>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</si>
  <si>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</si>
  <si>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</si>
  <si>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</si>
  <si>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</si>
  <si>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</si>
  <si>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</si>
  <si>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</si>
  <si>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</si>
  <si>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</si>
  <si>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</si>
  <si>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</si>
  <si>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</si>
  <si>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</si>
  <si>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</si>
  <si>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</si>
  <si>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</si>
  <si>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</si>
  <si>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</si>
  <si>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</si>
  <si>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</si>
  <si>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</si>
  <si>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</si>
  <si>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</si>
  <si>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</si>
  <si>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</si>
  <si>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</si>
  <si>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</si>
  <si>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</si>
  <si>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</si>
  <si>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</si>
  <si>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</si>
  <si>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</si>
  <si>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</si>
  <si>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</si>
  <si>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</si>
  <si>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</si>
  <si>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</si>
  <si>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</si>
  <si>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</si>
  <si>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</si>
  <si>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</si>
  <si>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</si>
  <si>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</si>
  <si>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</si>
  <si>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</si>
  <si>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</si>
  <si>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</si>
  <si>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</si>
  <si>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</si>
  <si>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</si>
  <si>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</si>
  <si>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</si>
  <si>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</si>
  <si>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</si>
  <si>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</si>
  <si>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</si>
  <si>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</si>
  <si>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</si>
  <si>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</si>
  <si>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</si>
  <si>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</si>
  <si>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</si>
  <si>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</si>
  <si>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</si>
  <si>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</si>
  <si>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</si>
  <si>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</si>
  <si>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</si>
  <si>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</si>
  <si>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</si>
  <si>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</si>
  <si>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</si>
  <si>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</si>
  <si>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</si>
  <si>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</si>
  <si>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</si>
  <si>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</si>
  <si>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</si>
  <si>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</si>
  <si>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</si>
  <si>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</si>
  <si>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</si>
  <si>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</si>
  <si>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</si>
  <si>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</si>
  <si>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</si>
  <si>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</si>
  <si>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</si>
  <si>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</si>
  <si>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</si>
  <si>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</si>
  <si>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</si>
  <si>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</si>
  <si>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</si>
  <si>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</si>
  <si>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</si>
  <si>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</si>
  <si>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</si>
  <si>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</si>
  <si>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</si>
  <si>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</si>
  <si>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</si>
  <si>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</si>
  <si>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</si>
  <si>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</si>
  <si>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</si>
  <si>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</si>
  <si>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</si>
  <si>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</si>
  <si>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</si>
  <si>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</si>
  <si>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</si>
  <si>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</si>
  <si>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</si>
  <si>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</si>
  <si>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</si>
  <si>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</si>
  <si>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</si>
  <si>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</si>
  <si>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</si>
  <si>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</si>
  <si>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</si>
  <si>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</si>
  <si>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</si>
  <si>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</si>
  <si>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</si>
  <si>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</si>
  <si>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</si>
  <si>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</si>
  <si>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</si>
  <si>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</si>
  <si>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</si>
  <si>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</si>
  <si>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</si>
  <si>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</si>
  <si>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</si>
  <si>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</si>
  <si>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</si>
  <si>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</si>
  <si>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</si>
  <si>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</si>
  <si>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</si>
  <si>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</si>
  <si>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</si>
  <si>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</si>
  <si>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</si>
  <si>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</si>
  <si>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</si>
  <si>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</si>
  <si>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</si>
  <si>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</si>
  <si>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</si>
  <si>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</si>
  <si>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</si>
  <si>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</si>
  <si>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</si>
  <si>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</si>
  <si>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</si>
  <si>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</si>
  <si>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</si>
  <si>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</si>
  <si>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</si>
  <si>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</si>
  <si>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</si>
  <si>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</si>
  <si>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</si>
  <si>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</si>
  <si>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</si>
  <si>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</si>
  <si>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</si>
  <si>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</si>
  <si>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</si>
  <si>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</si>
  <si>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</si>
  <si>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</si>
  <si>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</si>
  <si>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</si>
  <si>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</si>
  <si>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</si>
  <si>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</si>
  <si>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</si>
  <si>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</si>
  <si>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</si>
  <si>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</si>
  <si>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</si>
  <si>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</si>
  <si>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</si>
  <si>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</si>
  <si>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</si>
  <si>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</si>
  <si>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</si>
  <si>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</si>
  <si>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</si>
  <si>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</si>
  <si>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</si>
  <si>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</si>
  <si>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</si>
  <si>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</si>
  <si>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</si>
  <si>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</si>
  <si>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</si>
  <si>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</si>
  <si>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</si>
  <si>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</si>
  <si>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</si>
  <si>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</si>
  <si>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</si>
  <si>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</si>
  <si>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</si>
  <si>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</si>
  <si>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</si>
  <si>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</si>
  <si>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</si>
  <si>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</si>
  <si>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</si>
  <si>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</si>
  <si>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</si>
  <si>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</si>
  <si>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</si>
  <si>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</si>
  <si>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</si>
  <si>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</si>
  <si>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</si>
  <si>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</si>
  <si>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</si>
  <si>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</si>
  <si>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</si>
  <si>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</si>
  <si>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</si>
  <si>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</si>
  <si>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</si>
  <si>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</si>
  <si>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</si>
  <si>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</si>
  <si>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</si>
  <si>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</si>
  <si>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</si>
  <si>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</si>
  <si>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</si>
  <si>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</si>
  <si>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</si>
  <si>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</si>
  <si>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</si>
  <si>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</si>
  <si>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</si>
  <si>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</si>
  <si>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</si>
  <si>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</si>
  <si>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</si>
  <si>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</si>
  <si>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</si>
  <si>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</si>
  <si>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</si>
  <si>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</si>
  <si>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</si>
  <si>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</si>
  <si>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</si>
  <si>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</si>
  <si>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</si>
  <si>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</si>
  <si>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</si>
  <si>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</si>
  <si>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</si>
  <si>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</si>
  <si>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</si>
  <si>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</si>
  <si>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</si>
  <si>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</si>
  <si>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</si>
  <si>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</si>
  <si>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</si>
  <si>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</si>
  <si>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</si>
  <si>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</si>
  <si>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</si>
  <si>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</si>
  <si>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</si>
  <si>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</si>
  <si>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</si>
  <si>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</si>
  <si>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</si>
  <si>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</si>
  <si>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</si>
  <si>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</si>
  <si>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</si>
  <si>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</si>
  <si>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</si>
  <si>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</si>
  <si>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</si>
  <si>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</si>
  <si>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</si>
  <si>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</si>
  <si>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</si>
  <si>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</si>
  <si>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</si>
  <si>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</si>
  <si>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</si>
  <si>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</si>
  <si>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</si>
  <si>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</si>
  <si>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</si>
  <si>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</si>
  <si>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</si>
  <si>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</si>
  <si>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</si>
  <si>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</si>
  <si>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</si>
  <si>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</si>
  <si>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</si>
  <si>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</si>
  <si>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</si>
  <si>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</si>
  <si>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</si>
  <si>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</si>
  <si>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</si>
  <si>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</si>
  <si>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</si>
  <si>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</si>
  <si>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</si>
  <si>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</si>
  <si>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</si>
  <si>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</si>
  <si>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</si>
  <si>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</si>
  <si>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</si>
  <si>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</si>
  <si>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</si>
  <si>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</si>
  <si>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</si>
  <si>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</si>
  <si>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</si>
  <si>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</si>
  <si>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</si>
  <si>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</si>
  <si>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</si>
  <si>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</si>
  <si>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</si>
  <si>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</si>
  <si>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</si>
  <si>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</si>
  <si>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</si>
  <si>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</si>
  <si>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</si>
  <si>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</si>
  <si>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</si>
  <si>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</si>
  <si>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</si>
  <si>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</si>
  <si>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</si>
  <si>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</si>
  <si>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</si>
  <si>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</si>
  <si>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</si>
  <si>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</si>
  <si>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</si>
  <si>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</si>
  <si>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</si>
  <si>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</si>
  <si>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</si>
  <si>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</si>
  <si>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</si>
  <si>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</si>
  <si>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</si>
  <si>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</si>
  <si>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</si>
  <si>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</si>
  <si>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</si>
  <si>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</si>
  <si>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</si>
  <si>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</si>
  <si>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</si>
  <si>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</si>
  <si>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</si>
  <si>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</si>
  <si>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</si>
  <si>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</si>
  <si>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</si>
  <si>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</si>
  <si>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</si>
  <si>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</si>
  <si>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</si>
  <si>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</si>
  <si>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</si>
  <si>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</si>
  <si>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</si>
  <si>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</si>
  <si>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</si>
  <si>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</si>
  <si>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</si>
  <si>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</si>
  <si>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</si>
  <si>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</si>
  <si>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</si>
  <si>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</si>
  <si>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</si>
  <si>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</si>
  <si>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</si>
  <si>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</si>
  <si>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</si>
  <si>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</si>
  <si>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</si>
  <si>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</si>
  <si>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</si>
  <si>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</si>
  <si>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</si>
  <si>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</si>
  <si>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</si>
  <si>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</si>
  <si>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</si>
  <si>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</si>
  <si>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</si>
  <si>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</si>
  <si>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</si>
  <si>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</si>
  <si>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</si>
  <si>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</si>
  <si>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</si>
  <si>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</si>
  <si>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</si>
  <si>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</si>
  <si>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</si>
  <si>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</si>
  <si>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</si>
  <si>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</si>
  <si>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</si>
  <si>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</si>
  <si>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</si>
  <si>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</si>
  <si>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</si>
  <si>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</si>
  <si>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</si>
  <si>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</si>
  <si>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</si>
  <si>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</si>
  <si>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</si>
  <si>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</si>
  <si>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</si>
  <si>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</si>
  <si>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</si>
  <si>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</si>
  <si>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</si>
  <si>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</si>
  <si>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</si>
  <si>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</si>
  <si>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</si>
  <si>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</si>
  <si>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</si>
  <si>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</si>
  <si>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</si>
  <si>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</si>
  <si>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</si>
  <si>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</si>
  <si>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</si>
  <si>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</si>
  <si>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</si>
  <si>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</si>
  <si>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</si>
  <si>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</si>
  <si>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</si>
  <si>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</si>
  <si>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</si>
  <si>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</si>
  <si>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</si>
  <si>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</si>
  <si>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</si>
  <si>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</si>
  <si>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</si>
  <si>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</si>
  <si>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</si>
  <si>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</si>
  <si>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</si>
  <si>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</si>
  <si>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</si>
  <si>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</si>
  <si>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</si>
  <si>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</si>
  <si>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</si>
  <si>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</si>
  <si>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</si>
  <si>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</si>
  <si>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</si>
  <si>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</si>
  <si>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</si>
  <si>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</si>
  <si>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</si>
  <si>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</si>
  <si>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</si>
  <si>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</si>
  <si>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</si>
  <si>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</si>
  <si>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</si>
  <si>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</si>
  <si>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</si>
  <si>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</si>
  <si>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</si>
  <si>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</si>
  <si>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</si>
  <si>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</si>
  <si>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</si>
  <si>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</si>
  <si>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</si>
  <si>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</si>
  <si>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</si>
  <si>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</si>
  <si>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</si>
  <si>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</si>
  <si>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</si>
  <si>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</si>
  <si>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</si>
  <si>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</si>
  <si>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</si>
  <si>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</si>
  <si>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</si>
  <si>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</si>
  <si>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</si>
  <si>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</si>
  <si>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</si>
  <si>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</si>
  <si>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</si>
  <si>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</si>
  <si>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</si>
  <si>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</si>
  <si>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</si>
  <si>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</si>
  <si>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</si>
  <si>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</si>
  <si>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</si>
  <si>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</si>
  <si>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</si>
  <si>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</si>
  <si>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</si>
  <si>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</si>
  <si>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</si>
  <si>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</si>
  <si>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</si>
  <si>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</si>
  <si>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</si>
  <si>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</si>
  <si>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</si>
  <si>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</si>
  <si>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</si>
  <si>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</si>
  <si>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</si>
  <si>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</si>
  <si>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</si>
  <si>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</si>
  <si>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</si>
  <si>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</si>
  <si>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</si>
  <si>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</si>
  <si>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</si>
  <si>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</si>
  <si>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</si>
  <si>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</si>
  <si>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</si>
  <si>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</si>
  <si>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</si>
  <si>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</si>
  <si>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</si>
  <si>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</si>
  <si>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</si>
  <si>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</si>
  <si>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</si>
  <si>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</si>
  <si>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</si>
  <si>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</si>
  <si>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</si>
  <si>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</si>
  <si>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</si>
  <si>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</si>
  <si>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</si>
  <si>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</si>
  <si>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</si>
  <si>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</si>
  <si>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</si>
  <si>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</si>
  <si>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</si>
  <si>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</si>
  <si>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</si>
  <si>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</si>
  <si>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</si>
  <si>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</si>
  <si>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</si>
  <si>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</si>
  <si>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</si>
  <si>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</si>
  <si>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</si>
  <si>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</si>
  <si>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</si>
  <si>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</si>
  <si>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</si>
  <si>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</si>
  <si>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</si>
  <si>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</si>
  <si>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</si>
  <si>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</si>
  <si>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</si>
  <si>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</si>
  <si>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</si>
  <si>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</si>
  <si>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</si>
  <si>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</si>
  <si>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</si>
  <si>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</si>
  <si>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</si>
  <si>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</si>
  <si>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</si>
  <si>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</si>
  <si>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</si>
  <si>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</si>
  <si>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</si>
  <si>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</si>
  <si>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</si>
  <si>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</si>
  <si>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</si>
  <si>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</si>
  <si>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</si>
  <si>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</si>
  <si>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</si>
  <si>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</si>
  <si>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</si>
  <si>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</si>
  <si>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</si>
  <si>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</si>
  <si>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</si>
  <si>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</si>
  <si>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</si>
  <si>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</si>
  <si>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</si>
  <si>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</si>
  <si>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</si>
  <si>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</si>
  <si>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</si>
  <si>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</si>
  <si>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</si>
  <si>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</si>
  <si>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</si>
  <si>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</si>
  <si>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</si>
  <si>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</si>
  <si>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</si>
  <si>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</si>
  <si>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</si>
  <si>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</si>
  <si>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</si>
  <si>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</si>
  <si>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</si>
  <si>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</si>
  <si>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</si>
  <si>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</si>
  <si>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</si>
  <si>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</si>
  <si>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</si>
  <si>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</si>
  <si>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</si>
  <si>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</si>
  <si>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</si>
  <si>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</si>
  <si>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</si>
  <si>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</si>
  <si>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</si>
  <si>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</si>
  <si>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</si>
  <si>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</si>
  <si>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</si>
  <si>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</si>
  <si>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</si>
  <si>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</si>
  <si>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</si>
  <si>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</si>
  <si>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</si>
  <si>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</si>
  <si>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</si>
  <si>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</si>
  <si>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</si>
  <si>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</si>
  <si>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</si>
  <si>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</si>
  <si>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</si>
  <si>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</si>
  <si>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</si>
  <si>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</si>
  <si>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</si>
  <si>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</si>
  <si>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</si>
  <si>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</si>
  <si>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</si>
  <si>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</si>
  <si>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</si>
  <si>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</si>
  <si>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</si>
  <si>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</si>
  <si>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</si>
  <si>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</si>
  <si>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</si>
  <si>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</si>
  <si>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</si>
  <si>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</si>
  <si>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</si>
  <si>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</si>
  <si>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</si>
  <si>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</si>
  <si>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</si>
  <si>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</si>
  <si>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</si>
  <si>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</si>
  <si>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</si>
  <si>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</si>
  <si>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</si>
  <si>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</si>
  <si>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</si>
  <si>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</si>
  <si>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</si>
  <si>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</si>
  <si>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</si>
  <si>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</si>
  <si>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</si>
  <si>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</si>
  <si>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</si>
  <si>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</si>
  <si>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</si>
  <si>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</si>
  <si>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</si>
  <si>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</si>
  <si>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</si>
  <si>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</si>
  <si>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</si>
  <si>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</si>
  <si>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</si>
  <si>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</si>
  <si>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</si>
  <si>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</si>
  <si>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</si>
  <si>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</si>
  <si>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</si>
  <si>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</si>
  <si>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</si>
  <si>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</si>
  <si>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</si>
  <si>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</si>
  <si>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</si>
  <si>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</si>
  <si>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</si>
  <si>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</si>
  <si>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</si>
  <si>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</si>
  <si>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</si>
  <si>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</si>
  <si>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</si>
  <si>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</si>
  <si>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</si>
  <si>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</si>
  <si>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</si>
  <si>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</si>
  <si>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</si>
  <si>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</si>
  <si>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</si>
  <si>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</si>
  <si>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</si>
  <si>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</si>
  <si>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</si>
  <si>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</si>
  <si>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</si>
  <si>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</si>
  <si>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</si>
  <si>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</si>
  <si>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</si>
  <si>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</si>
  <si>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</si>
  <si>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</si>
  <si>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</si>
  <si>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</si>
  <si>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</si>
  <si>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</si>
  <si>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</si>
  <si>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</si>
  <si>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</si>
  <si>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</si>
  <si>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</si>
  <si>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</si>
  <si>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</si>
  <si>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</si>
  <si>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</si>
  <si>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</si>
  <si>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</si>
  <si>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</si>
  <si>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</si>
  <si>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</si>
  <si>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</si>
  <si>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</si>
  <si>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</si>
  <si>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</si>
  <si>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</si>
  <si>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</si>
  <si>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</si>
  <si>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</si>
  <si>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</si>
  <si>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</si>
  <si>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</si>
  <si>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</si>
  <si>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</si>
  <si>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</si>
  <si>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</si>
  <si>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</si>
  <si>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</si>
  <si>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</si>
  <si>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</si>
  <si>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</si>
  <si>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</si>
  <si>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</si>
  <si>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</si>
  <si>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</si>
  <si>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</si>
  <si>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</si>
  <si>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</si>
  <si>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</si>
  <si>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</si>
  <si>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</si>
  <si>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</si>
  <si>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</si>
  <si>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</si>
  <si>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</si>
  <si>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</si>
  <si>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</si>
  <si>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</si>
  <si>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</si>
  <si>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</si>
  <si>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</si>
  <si>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</si>
  <si>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</si>
  <si>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</si>
  <si>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</si>
  <si>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</si>
  <si>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</si>
  <si>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</si>
  <si>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</si>
  <si>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</si>
  <si>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</si>
  <si>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</si>
  <si>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</si>
  <si>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</si>
  <si>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</si>
  <si>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</si>
  <si>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</si>
  <si>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</si>
  <si>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</si>
  <si>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</si>
  <si>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</si>
  <si>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</si>
  <si>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</si>
  <si>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</si>
  <si>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</si>
  <si>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</si>
  <si>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</si>
  <si>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</si>
  <si>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</si>
  <si>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</si>
  <si>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</si>
  <si>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</si>
  <si>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</si>
  <si>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</si>
  <si>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</si>
  <si>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</si>
  <si>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</si>
  <si>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</si>
  <si>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</si>
  <si>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</si>
  <si>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</si>
  <si>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</si>
  <si>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</si>
  <si>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</si>
  <si>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</si>
  <si>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</si>
  <si>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</si>
  <si>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</si>
  <si>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</si>
  <si>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</si>
  <si>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</si>
  <si>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</si>
  <si>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</si>
  <si>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</si>
  <si>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</si>
  <si>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</si>
  <si>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</si>
  <si>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</si>
  <si>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</si>
  <si>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</si>
  <si>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</si>
  <si>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</si>
  <si>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</si>
  <si>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</si>
  <si>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</si>
  <si>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</si>
  <si>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</si>
  <si>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</si>
  <si>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</si>
  <si>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</si>
  <si>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</si>
  <si>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</si>
  <si>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</si>
  <si>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</si>
  <si>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</si>
  <si>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</si>
  <si>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</si>
  <si>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</si>
  <si>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</si>
  <si>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</si>
  <si>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</si>
  <si>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</si>
  <si>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</si>
  <si>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</si>
  <si>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</si>
  <si>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</si>
  <si>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</si>
  <si>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</si>
  <si>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</si>
  <si>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</si>
  <si>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</si>
  <si>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</si>
  <si>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</si>
  <si>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</si>
  <si>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</si>
  <si>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</si>
  <si>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</si>
  <si>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</si>
  <si>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</si>
  <si>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</si>
  <si>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</si>
  <si>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</si>
  <si>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</si>
  <si>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</si>
  <si>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</si>
  <si>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</si>
  <si>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</si>
  <si>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</si>
  <si>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</si>
  <si>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</si>
  <si>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</si>
  <si>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</si>
  <si>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</si>
  <si>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</si>
  <si>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</si>
  <si>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</si>
  <si>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</si>
  <si>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</si>
  <si>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</si>
  <si>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</si>
  <si>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</si>
  <si>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</si>
  <si>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</si>
  <si>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</si>
  <si>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</si>
  <si>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</si>
  <si>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</si>
  <si>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</si>
  <si>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</si>
  <si>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</si>
  <si>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</si>
  <si>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</si>
  <si>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</si>
  <si>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</si>
  <si>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</si>
  <si>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</si>
  <si>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</si>
  <si>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</si>
  <si>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</si>
  <si>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</si>
  <si>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</si>
  <si>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</si>
  <si>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</si>
  <si>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</si>
  <si>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</si>
  <si>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</si>
  <si>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</si>
  <si>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</si>
  <si>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</si>
  <si>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</si>
  <si>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</si>
  <si>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</si>
  <si>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</si>
  <si>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</si>
  <si>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</si>
  <si>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</si>
  <si>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</si>
  <si>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</si>
  <si>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</si>
  <si>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</si>
  <si>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</si>
  <si>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</si>
  <si>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</si>
  <si>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</si>
  <si>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</si>
  <si>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</si>
  <si>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</si>
  <si>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</si>
  <si>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</si>
  <si>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</si>
  <si>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</si>
  <si>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</si>
  <si>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</si>
  <si>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</si>
  <si>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</si>
  <si>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</si>
  <si>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</si>
  <si>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</si>
  <si>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</si>
  <si>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</si>
  <si>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</si>
  <si>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</si>
  <si>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</si>
  <si>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</si>
  <si>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</si>
  <si>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</si>
  <si>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</si>
  <si>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</si>
  <si>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</si>
  <si>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</si>
  <si>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</si>
  <si>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</si>
  <si>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</si>
  <si>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</si>
  <si>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</si>
  <si>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</si>
  <si>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</si>
  <si>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</si>
  <si>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</si>
  <si>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</si>
  <si>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</si>
  <si>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</si>
  <si>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</si>
  <si>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</si>
  <si>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</si>
  <si>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</si>
  <si>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</si>
  <si>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</si>
  <si>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</si>
  <si>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</si>
  <si>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</si>
  <si>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</si>
  <si>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</si>
  <si>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</si>
  <si>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</si>
  <si>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</si>
  <si>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</si>
  <si>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</si>
  <si>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</si>
  <si>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</si>
  <si>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</si>
  <si>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</si>
  <si>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</si>
  <si>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</si>
  <si>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</si>
  <si>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</si>
  <si>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</si>
  <si>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</si>
  <si>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</si>
  <si>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</si>
  <si>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</si>
  <si>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</si>
  <si>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</si>
  <si>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</si>
  <si>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</si>
  <si>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</si>
  <si>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</si>
  <si>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</si>
  <si>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</si>
  <si>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</si>
  <si>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</si>
  <si>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</si>
  <si>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</si>
  <si>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</si>
  <si>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</si>
  <si>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</si>
  <si>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</si>
  <si>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</si>
  <si>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</si>
  <si>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</si>
  <si>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</si>
  <si>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</si>
  <si>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</si>
  <si>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</si>
  <si>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</si>
  <si>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</si>
  <si>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</si>
  <si>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</si>
  <si>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</si>
  <si>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</si>
  <si>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</si>
  <si>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</si>
  <si>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</si>
  <si>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</si>
  <si>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</si>
  <si>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</si>
  <si>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</si>
  <si>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</si>
  <si>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</si>
  <si>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</si>
  <si>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</si>
  <si>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</si>
  <si>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</si>
  <si>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</si>
  <si>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</si>
  <si>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</si>
  <si>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</si>
  <si>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</si>
  <si>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</si>
  <si>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</si>
  <si>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</si>
  <si>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</si>
  <si>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</si>
  <si>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</si>
  <si>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</si>
  <si>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</si>
  <si>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</si>
  <si>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</si>
  <si>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</si>
  <si>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</si>
  <si>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</si>
  <si>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</si>
  <si>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</si>
  <si>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</si>
  <si>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</si>
  <si>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</si>
  <si>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</si>
  <si>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</si>
  <si>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</si>
  <si>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</si>
  <si>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</si>
  <si>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</si>
  <si>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</si>
  <si>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</si>
  <si>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</si>
  <si>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</si>
  <si>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</si>
  <si>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</si>
  <si>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</si>
  <si>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</si>
  <si>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</si>
  <si>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</si>
  <si>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</si>
  <si>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</si>
  <si>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</si>
  <si>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</si>
  <si>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</si>
  <si>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</si>
  <si>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</si>
  <si>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</si>
  <si>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</si>
  <si>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</si>
  <si>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</si>
  <si>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</si>
  <si>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</si>
  <si>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</si>
  <si>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</si>
  <si>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</si>
  <si>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</si>
  <si>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</si>
  <si>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</si>
  <si>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</si>
  <si>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</si>
  <si>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</si>
  <si>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</si>
  <si>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</si>
  <si>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</si>
  <si>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</si>
  <si>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</si>
  <si>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</si>
  <si>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</si>
  <si>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</si>
  <si>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</si>
  <si>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</si>
  <si>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</si>
  <si>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</si>
  <si>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</si>
  <si>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</si>
  <si>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</si>
  <si>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</si>
  <si>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</si>
  <si>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</si>
  <si>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</si>
  <si>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</si>
  <si>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</si>
  <si>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</si>
  <si>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</si>
  <si>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</si>
  <si>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</si>
  <si>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</si>
  <si>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</si>
  <si>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</si>
  <si>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</si>
  <si>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</si>
  <si>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</si>
  <si>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</si>
  <si>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</si>
  <si>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</si>
  <si>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</si>
  <si>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</si>
  <si>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</si>
  <si>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</si>
  <si>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</si>
  <si>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</si>
  <si>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</si>
  <si>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</si>
  <si>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</si>
  <si>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</si>
  <si>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</si>
  <si>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</si>
  <si>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</si>
  <si>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</si>
  <si>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</si>
  <si>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</si>
  <si>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</si>
  <si>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</si>
  <si>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</si>
  <si>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</si>
  <si>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</si>
  <si>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</si>
  <si>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</si>
  <si>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</si>
  <si>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</si>
  <si>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</si>
  <si>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</si>
  <si>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</si>
  <si>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</si>
  <si>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</si>
  <si>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</si>
  <si>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</si>
  <si>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</si>
  <si>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</si>
  <si>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</si>
  <si>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</si>
  <si>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</si>
  <si>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</si>
  <si>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</si>
  <si>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</si>
  <si>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</si>
  <si>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</si>
  <si>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</si>
  <si>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</si>
  <si>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</si>
  <si>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</si>
  <si>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</si>
  <si>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</si>
  <si>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</si>
  <si>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</si>
  <si>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</si>
  <si>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</si>
  <si>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</si>
  <si>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</si>
  <si>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</si>
  <si>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</si>
  <si>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</si>
  <si>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</si>
  <si>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</si>
  <si>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</si>
  <si>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</si>
  <si>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</si>
  <si>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</si>
  <si>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</si>
  <si>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</si>
  <si>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</si>
  <si>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</si>
  <si>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</si>
  <si>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</si>
  <si>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</si>
  <si>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</si>
  <si>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</si>
  <si>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</si>
  <si>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</si>
  <si>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</si>
  <si>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</si>
  <si>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</si>
  <si>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</si>
  <si>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</si>
  <si>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</si>
  <si>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</si>
  <si>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</si>
  <si>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</si>
  <si>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</si>
  <si>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</si>
  <si>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</si>
  <si>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</si>
  <si>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</si>
  <si>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</si>
  <si>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</si>
  <si>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</si>
  <si>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</si>
  <si>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</si>
  <si>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</si>
  <si>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</si>
  <si>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</si>
  <si>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</si>
  <si>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</si>
  <si>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</si>
  <si>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</si>
  <si>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</si>
  <si>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</si>
  <si>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</si>
  <si>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</si>
  <si>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</si>
  <si>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</si>
  <si>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</si>
  <si>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</si>
  <si>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</si>
  <si>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</si>
  <si>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</si>
  <si>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</si>
  <si>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</si>
  <si>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</si>
  <si>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</si>
  <si>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</si>
  <si>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</si>
  <si>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</si>
  <si>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</si>
  <si>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</si>
  <si>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</si>
  <si>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</si>
  <si>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</si>
  <si>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</si>
  <si>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</si>
  <si>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</si>
  <si>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</si>
  <si>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</si>
  <si>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</si>
  <si>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</si>
  <si>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</si>
  <si>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</si>
  <si>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</si>
  <si>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</si>
  <si>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</si>
  <si>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</si>
  <si>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</si>
  <si>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</si>
  <si>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</si>
  <si>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</si>
  <si>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</si>
  <si>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</si>
  <si>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</si>
  <si>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</si>
  <si>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</si>
  <si>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</si>
  <si>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</si>
  <si>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</si>
  <si>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</si>
  <si>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</si>
  <si>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</si>
  <si>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</si>
  <si>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</si>
  <si>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</si>
  <si>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</si>
  <si>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</si>
  <si>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</si>
  <si>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</si>
  <si>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</si>
  <si>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</si>
  <si>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</si>
  <si>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</si>
  <si>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</si>
  <si>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</si>
  <si>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</si>
  <si>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</si>
  <si>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</si>
  <si>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</si>
  <si>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</si>
  <si>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</si>
  <si>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</si>
  <si>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</si>
  <si>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</si>
  <si>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</si>
  <si>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</si>
  <si>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</si>
  <si>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</si>
  <si>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</si>
  <si>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</si>
  <si>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</si>
  <si>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</si>
  <si>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</si>
  <si>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</si>
  <si>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</si>
  <si>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</si>
  <si>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</si>
  <si>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</si>
  <si>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</si>
  <si>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</si>
  <si>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</si>
  <si>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</si>
  <si>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</si>
  <si>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</si>
  <si>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</si>
  <si>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</si>
  <si>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</si>
  <si>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</si>
  <si>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</si>
  <si>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</si>
  <si>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</si>
  <si>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</si>
  <si>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</si>
  <si>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</si>
  <si>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</si>
  <si>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</si>
  <si>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</si>
  <si>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</si>
  <si>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</si>
  <si>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</si>
  <si>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</si>
  <si>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</si>
  <si>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</si>
  <si>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</si>
  <si>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</si>
  <si>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</si>
  <si>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</si>
  <si>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</si>
  <si>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</si>
  <si>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</si>
  <si>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</si>
  <si>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</si>
  <si>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</si>
  <si>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</si>
  <si>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</si>
  <si>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</si>
  <si>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</si>
  <si>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</si>
  <si>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</si>
  <si>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</si>
  <si>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</si>
  <si>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</si>
  <si>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</si>
  <si>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</si>
  <si>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</si>
  <si>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</si>
  <si>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</si>
  <si>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</si>
  <si>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</si>
  <si>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</si>
  <si>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</si>
  <si>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</si>
  <si>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</si>
  <si>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</si>
  <si>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</si>
  <si>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</si>
  <si>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</si>
  <si>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</si>
  <si>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</si>
  <si>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</si>
  <si>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</si>
  <si>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</si>
  <si>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</si>
  <si>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</si>
  <si>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</si>
  <si>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</si>
  <si>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</si>
  <si>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</si>
  <si>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</si>
  <si>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</si>
  <si>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</si>
  <si>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</si>
  <si>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</si>
  <si>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</si>
  <si>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</si>
  <si>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</si>
  <si>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</si>
  <si>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</si>
  <si>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</si>
  <si>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</si>
  <si>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</si>
  <si>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</si>
  <si>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</si>
  <si>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</si>
  <si>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</si>
  <si>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</si>
  <si>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</si>
  <si>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</si>
  <si>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</si>
  <si>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</si>
  <si>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</si>
  <si>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</si>
  <si>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</si>
  <si>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</si>
  <si>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</si>
  <si>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</si>
  <si>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</si>
  <si>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</si>
  <si>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</si>
  <si>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</si>
  <si>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</si>
  <si>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</si>
  <si>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</si>
  <si>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</si>
  <si>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</si>
  <si>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</si>
  <si>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</si>
  <si>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</si>
  <si>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</si>
  <si>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</si>
  <si>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</si>
  <si>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</si>
  <si>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</si>
  <si>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</si>
  <si>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</si>
  <si>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</si>
  <si>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</si>
  <si>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</si>
  <si>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</si>
  <si>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</si>
  <si>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</si>
  <si>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</si>
  <si>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</si>
  <si>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</si>
  <si>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</si>
  <si>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</si>
  <si>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</si>
  <si>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</si>
  <si>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</si>
  <si>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</si>
  <si>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</si>
  <si>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</si>
  <si>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</si>
  <si>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</si>
  <si>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</si>
  <si>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</si>
  <si>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</si>
  <si>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</si>
  <si>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</si>
  <si>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</si>
  <si>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</si>
  <si>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</si>
  <si>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</si>
  <si>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</si>
  <si>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</si>
  <si>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</si>
  <si>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</si>
  <si>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</si>
  <si>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</si>
  <si>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</si>
  <si>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</si>
  <si>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</si>
  <si>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</si>
  <si>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</si>
  <si>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</si>
  <si>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</si>
  <si>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</si>
  <si>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</si>
  <si>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</si>
  <si>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</si>
  <si>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</si>
  <si>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</si>
  <si>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</si>
  <si>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</si>
  <si>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</si>
  <si>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</si>
  <si>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</si>
  <si>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</si>
  <si>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</si>
  <si>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</si>
  <si>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</si>
  <si>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</si>
  <si>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</si>
  <si>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</si>
  <si>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</si>
  <si>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</si>
  <si>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</si>
  <si>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</si>
  <si>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</si>
  <si>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</si>
  <si>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</si>
  <si>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</si>
  <si>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</si>
  <si>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</si>
  <si>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</si>
  <si>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</si>
  <si>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</si>
  <si>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</si>
  <si>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</si>
  <si>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</si>
  <si>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</si>
  <si>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</si>
  <si>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</si>
  <si>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</si>
  <si>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</si>
  <si>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</si>
  <si>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</si>
  <si>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</si>
  <si>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</si>
  <si>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</si>
  <si>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</si>
  <si>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</si>
  <si>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</si>
  <si>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</si>
  <si>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</si>
  <si>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</si>
  <si>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</si>
  <si>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</si>
  <si>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</si>
  <si>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</si>
  <si>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</si>
  <si>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</si>
  <si>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</si>
  <si>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</si>
  <si>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</si>
  <si>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</si>
  <si>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</si>
  <si>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</si>
  <si>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</si>
  <si>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</si>
  <si>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</si>
  <si>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</si>
  <si>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</si>
  <si>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</si>
  <si>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</si>
  <si>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</si>
  <si>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</si>
  <si>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</si>
  <si>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</si>
  <si>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</si>
  <si>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</si>
  <si>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</si>
  <si>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</si>
  <si>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</si>
  <si>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</si>
  <si>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</si>
  <si>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</si>
  <si>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</si>
  <si>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</si>
  <si>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</si>
  <si>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</si>
  <si>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</si>
  <si>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</si>
  <si>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</si>
  <si>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</si>
  <si>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</si>
  <si>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</si>
  <si>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</si>
  <si>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</si>
  <si>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</si>
  <si>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</si>
  <si>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</si>
  <si>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</si>
  <si>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</si>
  <si>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</si>
  <si>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</si>
  <si>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</si>
  <si>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</si>
  <si>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</si>
  <si>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</si>
  <si>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</si>
  <si>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</si>
  <si>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</si>
  <si>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</si>
  <si>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</si>
  <si>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</si>
  <si>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</si>
  <si>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</si>
  <si>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</si>
  <si>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</si>
  <si>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</si>
  <si>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</si>
  <si>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</si>
  <si>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</si>
  <si>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</si>
  <si>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</si>
  <si>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</si>
  <si>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</si>
  <si>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</si>
  <si>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</si>
  <si>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</si>
  <si>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</si>
  <si>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</si>
  <si>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</si>
  <si>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</si>
  <si>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</si>
  <si>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</si>
  <si>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</si>
  <si>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</si>
  <si>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</si>
  <si>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</si>
  <si>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</si>
  <si>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</si>
  <si>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</si>
  <si>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</si>
  <si>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</si>
  <si>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</si>
  <si>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</si>
  <si>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</si>
  <si>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</si>
  <si>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</si>
  <si>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</si>
  <si>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</si>
  <si>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</si>
  <si>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</si>
  <si>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</si>
  <si>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</si>
  <si>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</si>
  <si>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</si>
  <si>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</si>
  <si>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</si>
  <si>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</si>
  <si>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</si>
  <si>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</si>
  <si>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</si>
  <si>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</si>
  <si>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</si>
  <si>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</si>
  <si>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</si>
  <si>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</si>
  <si>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</si>
  <si>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</si>
  <si>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</si>
  <si>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</si>
  <si>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</si>
  <si>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</si>
  <si>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</si>
  <si>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</si>
  <si>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</si>
  <si>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</si>
  <si>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</si>
  <si>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</si>
  <si>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</si>
  <si>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</si>
  <si>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</si>
  <si>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</si>
  <si>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</si>
  <si>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</si>
  <si>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</si>
  <si>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</si>
  <si>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</si>
  <si>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</si>
  <si>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</si>
  <si>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</si>
  <si>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</si>
  <si>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</si>
  <si>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</si>
  <si>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</si>
  <si>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</si>
  <si>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</si>
  <si>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</si>
  <si>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</si>
  <si>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</si>
  <si>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</si>
  <si>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</si>
  <si>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</si>
  <si>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</si>
  <si>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</si>
  <si>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</si>
  <si>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</si>
  <si>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</si>
  <si>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</si>
  <si>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</si>
  <si>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</si>
  <si>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</si>
  <si>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</si>
  <si>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</si>
  <si>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</si>
  <si>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</si>
  <si>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</si>
  <si>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</si>
  <si>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</si>
  <si>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</si>
  <si>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</si>
  <si>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</si>
  <si>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</si>
  <si>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</si>
  <si>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</si>
  <si>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</si>
  <si>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</si>
  <si>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</si>
  <si>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</si>
  <si>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</si>
  <si>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</si>
  <si>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</si>
  <si>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</si>
  <si>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</si>
  <si>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</si>
  <si>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</si>
  <si>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</si>
  <si>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</si>
  <si>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</si>
  <si>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</si>
  <si>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</si>
  <si>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</si>
  <si>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</si>
  <si>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</si>
  <si>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</si>
  <si>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</si>
  <si>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</si>
  <si>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</si>
  <si>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</si>
  <si>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</si>
  <si>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</si>
  <si>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</si>
  <si>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</si>
  <si>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</si>
  <si>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</si>
  <si>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</si>
  <si>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</si>
  <si>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</si>
  <si>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</si>
  <si>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</si>
  <si>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</si>
  <si>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</si>
  <si>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</si>
  <si>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</si>
  <si>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</si>
  <si>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</si>
  <si>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</si>
  <si>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</si>
  <si>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</si>
  <si>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</si>
  <si>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</si>
  <si>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</si>
  <si>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</si>
  <si>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</si>
  <si>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</si>
  <si>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</si>
  <si>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</si>
  <si>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</si>
  <si>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</si>
  <si>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</si>
  <si>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</si>
  <si>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</si>
  <si>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</si>
  <si>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</si>
  <si>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</si>
  <si>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</si>
  <si>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</si>
  <si>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</si>
  <si>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</si>
  <si>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</si>
  <si>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</si>
  <si>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</si>
  <si>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</si>
  <si>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</si>
  <si>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</si>
  <si>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</si>
  <si>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</si>
  <si>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</si>
  <si>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</si>
  <si>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</si>
  <si>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</si>
  <si>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</si>
  <si>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</si>
  <si>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</si>
  <si>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</si>
  <si>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</si>
  <si>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</si>
  <si>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</si>
  <si>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</si>
  <si>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</si>
  <si>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</si>
  <si>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</si>
  <si>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</si>
  <si>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</si>
  <si>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</si>
  <si>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</si>
  <si>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</si>
  <si>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</si>
  <si>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</si>
  <si>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</si>
  <si>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</si>
  <si>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</si>
  <si>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</si>
  <si>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</si>
  <si>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</si>
  <si>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</si>
  <si>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</si>
  <si>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</si>
  <si>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</si>
  <si>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</si>
  <si>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</si>
  <si>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</si>
  <si>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</si>
  <si>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</si>
  <si>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</si>
  <si>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</si>
  <si>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</si>
  <si>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</si>
  <si>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</si>
  <si>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</si>
  <si>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</si>
  <si>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</si>
  <si>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</si>
  <si>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</si>
  <si>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</si>
  <si>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</si>
  <si>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</si>
  <si>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</si>
  <si>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</si>
  <si>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</si>
  <si>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</si>
  <si>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</si>
  <si>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</si>
  <si>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</si>
  <si>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</si>
  <si>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</si>
  <si>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</si>
  <si>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</si>
  <si>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</si>
  <si>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</si>
  <si>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</si>
  <si>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</si>
  <si>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</si>
  <si>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</si>
  <si>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</si>
  <si>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</si>
  <si>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</si>
  <si>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</si>
  <si>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</si>
  <si>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</si>
  <si>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</si>
  <si>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</si>
  <si>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</si>
  <si>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</si>
  <si>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</si>
  <si>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</si>
  <si>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</si>
  <si>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</si>
  <si>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</si>
  <si>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</si>
  <si>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</si>
  <si>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</si>
  <si>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</si>
  <si>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</si>
  <si>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</si>
  <si>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</si>
  <si>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</si>
  <si>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</si>
  <si>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</si>
  <si>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</si>
  <si>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</si>
  <si>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</si>
  <si>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</si>
  <si>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</si>
  <si>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</si>
  <si>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</si>
  <si>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</si>
  <si>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</si>
  <si>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</si>
  <si>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</si>
  <si>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</si>
  <si>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</si>
  <si>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</si>
  <si>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</si>
  <si>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</si>
  <si>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</si>
  <si>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</si>
  <si>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</si>
  <si>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</si>
  <si>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</si>
  <si>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</si>
  <si>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</si>
  <si>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</si>
  <si>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</si>
  <si>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</si>
  <si>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</si>
  <si>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</si>
  <si>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</si>
  <si>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</si>
  <si>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</si>
  <si>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</si>
  <si>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</si>
  <si>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</si>
  <si>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</si>
  <si>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</si>
  <si>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</si>
  <si>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</si>
  <si>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</si>
  <si>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</si>
  <si>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</si>
  <si>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</si>
  <si>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</si>
  <si>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</si>
  <si>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</si>
  <si>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</si>
  <si>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</si>
  <si>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</si>
  <si>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</si>
  <si>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</si>
  <si>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</si>
  <si>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</si>
  <si>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</si>
  <si>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</si>
  <si>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</si>
  <si>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</si>
  <si>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</si>
  <si>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</si>
  <si>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</si>
  <si>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</si>
  <si>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</si>
  <si>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</si>
  <si>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</si>
  <si>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</si>
  <si>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</si>
  <si>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</si>
  <si>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</si>
  <si>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</si>
  <si>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</si>
  <si>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</si>
  <si>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</si>
  <si>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</si>
  <si>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</si>
  <si>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</si>
  <si>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</si>
  <si>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</si>
  <si>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</si>
  <si>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</si>
  <si>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</si>
  <si>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</si>
  <si>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</si>
  <si>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</si>
  <si>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</si>
  <si>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</si>
  <si>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</si>
  <si>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</si>
  <si>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</si>
  <si>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</si>
  <si>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</si>
  <si>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</si>
  <si>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</si>
  <si>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</si>
  <si>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</si>
  <si>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</si>
  <si>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</si>
  <si>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</si>
  <si>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</si>
  <si>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</si>
  <si>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</si>
  <si>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</si>
  <si>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</si>
  <si>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</si>
  <si>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</si>
  <si>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</si>
  <si>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</si>
  <si>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</si>
  <si>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</si>
  <si>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</si>
  <si>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</si>
  <si>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</si>
  <si>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</si>
  <si>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</si>
  <si>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</si>
  <si>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</si>
  <si>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</si>
  <si>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</si>
  <si>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</si>
  <si>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</si>
  <si>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</si>
  <si>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</si>
  <si>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</si>
  <si>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</si>
  <si>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</si>
  <si>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</si>
  <si>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</si>
  <si>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</si>
  <si>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</si>
  <si>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</si>
  <si>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</si>
  <si>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</si>
  <si>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</si>
  <si>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</si>
  <si>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</si>
  <si>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</si>
  <si>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</si>
  <si>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</si>
  <si>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</si>
  <si>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</si>
  <si>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</si>
  <si>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</si>
  <si>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</si>
  <si>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</si>
  <si>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</si>
  <si>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</si>
  <si>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</si>
  <si>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</si>
  <si>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</si>
  <si>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</si>
  <si>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</si>
  <si>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</si>
  <si>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</si>
  <si>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</si>
  <si>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</si>
  <si>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</si>
  <si>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</si>
  <si>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</si>
  <si>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</si>
  <si>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</si>
  <si>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</si>
  <si>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</si>
  <si>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</si>
  <si>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</si>
  <si>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</si>
  <si>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</si>
  <si>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</si>
  <si>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</si>
  <si>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</si>
  <si>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</si>
  <si>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</si>
  <si>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</si>
  <si>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</si>
  <si>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</si>
  <si>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</si>
  <si>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</si>
  <si>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</si>
  <si>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</si>
  <si>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</si>
  <si>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</si>
  <si>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</si>
  <si>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</si>
  <si>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</si>
  <si>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</si>
  <si>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</si>
  <si>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</si>
  <si>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</si>
  <si>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</si>
  <si>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</si>
  <si>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</si>
  <si>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</si>
  <si>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</si>
  <si>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</si>
  <si>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</si>
  <si>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</si>
  <si>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</si>
  <si>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</si>
  <si>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</si>
  <si>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</si>
  <si>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</si>
  <si>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</si>
  <si>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</si>
  <si>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</si>
  <si>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</si>
  <si>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</si>
  <si>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</si>
  <si>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</si>
  <si>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</si>
  <si>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</si>
  <si>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</si>
  <si>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</si>
  <si>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</si>
  <si>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</si>
  <si>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</si>
  <si>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</si>
  <si>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</si>
  <si>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</si>
  <si>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</si>
  <si>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</si>
  <si>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</si>
  <si>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</si>
  <si>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</si>
  <si>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</si>
  <si>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</si>
  <si>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</si>
  <si>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</si>
  <si>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</si>
  <si>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</si>
  <si>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</si>
  <si>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</si>
  <si>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</si>
  <si>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</si>
  <si>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</si>
  <si>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</si>
  <si>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</si>
  <si>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</si>
  <si>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</si>
  <si>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</si>
  <si>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</si>
  <si>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</si>
  <si>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</si>
  <si>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</si>
  <si>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</si>
  <si>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</si>
  <si>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</si>
  <si>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</si>
  <si>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</si>
  <si>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</si>
  <si>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</si>
  <si>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</si>
  <si>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</si>
  <si>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</si>
  <si>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</si>
  <si>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</si>
  <si>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</si>
  <si>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</si>
  <si>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</si>
  <si>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</si>
  <si>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</si>
  <si>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</si>
  <si>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</si>
  <si>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</si>
  <si>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</si>
  <si>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</si>
  <si>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</si>
  <si>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</si>
  <si>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</si>
  <si>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</si>
  <si>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</si>
  <si>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</si>
  <si>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</si>
  <si>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</si>
  <si>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</si>
  <si>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</si>
  <si>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</si>
  <si>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</si>
  <si>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</si>
  <si>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</si>
  <si>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</si>
  <si>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</si>
  <si>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</si>
  <si>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</si>
  <si>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</si>
  <si>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</si>
  <si>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</si>
  <si>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</si>
  <si>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</si>
  <si>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</si>
  <si>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</si>
  <si>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</si>
  <si>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</si>
  <si>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</si>
  <si>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</si>
  <si>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</si>
  <si>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</si>
  <si>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</si>
  <si>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</si>
  <si>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</si>
  <si>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</si>
  <si>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</si>
  <si>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</si>
  <si>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</si>
  <si>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</si>
  <si>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</si>
  <si>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</si>
  <si>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</si>
  <si>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</si>
  <si>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</si>
  <si>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</si>
  <si>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</si>
  <si>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</si>
  <si>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</si>
  <si>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</si>
  <si>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</si>
  <si>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</si>
  <si>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</si>
  <si>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</si>
  <si>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</si>
  <si>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</si>
  <si>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</si>
  <si>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</si>
  <si>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</si>
  <si>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</si>
  <si>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</si>
  <si>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</si>
  <si>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</si>
  <si>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</si>
  <si>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</si>
  <si>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</si>
  <si>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</si>
  <si>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</si>
  <si>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</si>
  <si>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</si>
  <si>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</si>
  <si>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</si>
  <si>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</si>
  <si>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</si>
  <si>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</si>
  <si>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</si>
  <si>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</si>
  <si>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</si>
  <si>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</si>
  <si>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</si>
  <si>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</si>
  <si>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</si>
  <si>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</si>
  <si>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</si>
  <si>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</si>
  <si>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</si>
  <si>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</si>
  <si>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</si>
  <si>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</si>
  <si>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</si>
  <si>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</si>
  <si>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</si>
  <si>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</si>
  <si>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</si>
  <si>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</si>
  <si>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</si>
  <si>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</si>
  <si>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</si>
  <si>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</si>
  <si>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</si>
  <si>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</si>
  <si>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</si>
  <si>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</si>
  <si>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</si>
  <si>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</si>
  <si>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</si>
  <si>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</si>
  <si>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</si>
  <si>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</si>
  <si>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</si>
  <si>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</si>
  <si>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</si>
  <si>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</si>
  <si>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</si>
  <si>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</si>
  <si>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</si>
  <si>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</si>
  <si>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</si>
  <si>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</si>
  <si>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</si>
  <si>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</si>
  <si>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</si>
  <si>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</si>
  <si>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</si>
  <si>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</si>
  <si>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</si>
  <si>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</si>
  <si>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</si>
  <si>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</si>
  <si>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</si>
  <si>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</si>
  <si>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</si>
  <si>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</si>
  <si>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</si>
  <si>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</si>
  <si>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</si>
  <si>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</si>
  <si>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</si>
  <si>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</si>
  <si>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</si>
  <si>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</si>
  <si>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</si>
  <si>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</si>
  <si>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</si>
  <si>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</si>
  <si>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</si>
  <si>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</si>
  <si>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</si>
  <si>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</si>
  <si>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</si>
  <si>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</si>
  <si>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</si>
  <si>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</si>
  <si>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</si>
  <si>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</si>
  <si>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</si>
  <si>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</si>
  <si>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</si>
  <si>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</si>
  <si>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</si>
  <si>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</si>
  <si>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</si>
  <si>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</si>
  <si>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</si>
  <si>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</si>
  <si>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</si>
  <si>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</si>
  <si>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</si>
  <si>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</si>
  <si>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</si>
  <si>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</si>
  <si>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</si>
  <si>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</si>
  <si>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</si>
  <si>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</si>
  <si>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</si>
  <si>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</si>
  <si>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</si>
  <si>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</si>
  <si>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</si>
  <si>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</si>
  <si>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</si>
  <si>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</si>
  <si>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</si>
  <si>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</si>
  <si>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</si>
  <si>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</si>
  <si>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</si>
  <si>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</si>
  <si>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</si>
  <si>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</si>
  <si>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</si>
  <si>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</si>
  <si>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</si>
  <si>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</si>
  <si>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</si>
  <si>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</si>
  <si>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</si>
  <si>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</si>
  <si>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</si>
  <si>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</si>
  <si>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</si>
  <si>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</si>
  <si>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</si>
  <si>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</si>
  <si>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</si>
  <si>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</si>
  <si>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</si>
  <si>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</si>
  <si>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</si>
  <si>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</si>
  <si>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</si>
  <si>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</si>
  <si>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</si>
  <si>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</si>
  <si>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</si>
  <si>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</si>
  <si>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</si>
  <si>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</si>
  <si>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</si>
  <si>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</si>
  <si>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</si>
  <si>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</si>
  <si>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</si>
  <si>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</si>
  <si>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</si>
  <si>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</si>
  <si>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</si>
  <si>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</si>
  <si>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</si>
  <si>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</si>
  <si>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</si>
  <si>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</si>
  <si>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</si>
  <si>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</si>
  <si>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</si>
  <si>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</si>
  <si>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</si>
  <si>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</si>
  <si>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</si>
  <si>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</si>
  <si>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</si>
  <si>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</si>
  <si>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</si>
  <si>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</si>
  <si>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</si>
  <si>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</si>
  <si>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</si>
  <si>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</si>
  <si>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</si>
  <si>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</si>
  <si>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</si>
  <si>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</si>
  <si>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</si>
  <si>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</si>
  <si>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</si>
  <si>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</si>
  <si>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</si>
  <si>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</si>
  <si>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</si>
  <si>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</si>
  <si>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</si>
  <si>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</si>
  <si>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</si>
  <si>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</si>
  <si>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</si>
  <si>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</si>
  <si>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</si>
  <si>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</si>
  <si>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</si>
  <si>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</si>
  <si>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</si>
  <si>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</si>
  <si>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</si>
  <si>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</si>
  <si>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</si>
  <si>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</si>
  <si>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</si>
  <si>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</si>
  <si>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</si>
  <si>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</si>
  <si>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</si>
  <si>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</si>
  <si>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</si>
  <si>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</si>
  <si>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</si>
  <si>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</si>
  <si>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</si>
  <si>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</si>
  <si>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</si>
  <si>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</si>
  <si>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</si>
  <si>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</si>
  <si>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</si>
  <si>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</si>
  <si>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</si>
  <si>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</si>
  <si>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</si>
  <si>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</si>
  <si>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</si>
  <si>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</si>
  <si>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</si>
  <si>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</si>
  <si>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</si>
  <si>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</si>
  <si>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</si>
  <si>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</si>
  <si>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</si>
  <si>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</si>
  <si>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</si>
  <si>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</si>
  <si>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</si>
  <si>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</si>
  <si>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</si>
  <si>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</si>
  <si>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</si>
  <si>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</si>
  <si>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</si>
  <si>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</si>
  <si>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</si>
  <si>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</si>
  <si>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</si>
  <si>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</si>
  <si>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</si>
  <si>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</si>
  <si>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</si>
  <si>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</si>
  <si>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</si>
  <si>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</si>
  <si>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</si>
  <si>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</si>
  <si>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</si>
  <si>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</si>
  <si>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</si>
  <si>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</si>
  <si>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</si>
  <si>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</si>
  <si>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</si>
  <si>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</si>
  <si>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</si>
  <si>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</si>
  <si>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</si>
  <si>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</si>
  <si>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</si>
  <si>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</si>
  <si>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</si>
  <si>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</si>
  <si>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</si>
  <si>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</si>
  <si>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</si>
  <si>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</si>
  <si>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</si>
  <si>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</si>
  <si>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</si>
  <si>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</si>
  <si>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</si>
  <si>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</si>
  <si>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</si>
  <si>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</si>
  <si>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</si>
  <si>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</si>
  <si>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</si>
  <si>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</si>
  <si>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</si>
  <si>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</si>
  <si>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</si>
  <si>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</si>
  <si>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</si>
  <si>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</si>
  <si>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</si>
  <si>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</si>
  <si>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</si>
  <si>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</si>
  <si>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</si>
  <si>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</si>
  <si>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</si>
  <si>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</si>
  <si>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</si>
  <si>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</si>
  <si>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</si>
  <si>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</si>
  <si>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</si>
  <si>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</si>
  <si>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</si>
  <si>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</si>
  <si>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</si>
  <si>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</si>
  <si>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</si>
  <si>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</si>
  <si>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</si>
  <si>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</si>
  <si>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</si>
  <si>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</si>
  <si>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</si>
  <si>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</si>
  <si>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</si>
  <si>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</si>
  <si>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</si>
  <si>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</si>
  <si>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</si>
  <si>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</si>
  <si>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</si>
  <si>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</si>
  <si>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</si>
  <si>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</si>
  <si>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</si>
  <si>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</si>
  <si>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</si>
  <si>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</si>
  <si>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</si>
  <si>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</si>
  <si>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</si>
  <si>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</si>
  <si>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</si>
  <si>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</si>
  <si>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</si>
  <si>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</si>
  <si>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</si>
  <si>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</si>
  <si>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</si>
  <si>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</si>
  <si>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</si>
  <si>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</si>
  <si>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</si>
  <si>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</si>
  <si>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</si>
  <si>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</si>
  <si>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</si>
  <si>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</si>
  <si>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</si>
  <si>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</si>
  <si>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</si>
  <si>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</si>
  <si>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</si>
  <si>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</si>
  <si>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</si>
  <si>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</si>
  <si>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</si>
  <si>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</si>
  <si>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</si>
  <si>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</si>
  <si>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</si>
  <si>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</si>
  <si>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</si>
  <si>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</si>
  <si>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</si>
  <si>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</si>
  <si>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</si>
  <si>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</si>
  <si>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</si>
  <si>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</si>
  <si>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</si>
  <si>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</si>
  <si>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</si>
  <si>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</si>
  <si>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</si>
  <si>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</si>
  <si>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</si>
  <si>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</si>
  <si>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</si>
  <si>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</si>
  <si>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</si>
  <si>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</si>
  <si>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</si>
  <si>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</si>
  <si>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</si>
  <si>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</si>
  <si>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</si>
  <si>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</si>
  <si>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</si>
  <si>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</si>
  <si>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</si>
  <si>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</si>
  <si>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</si>
  <si>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</si>
  <si>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</si>
  <si>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</si>
  <si>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</si>
  <si>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</si>
  <si>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</si>
  <si>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</si>
  <si>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</si>
  <si>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</si>
  <si>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</si>
  <si>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</si>
  <si>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</si>
  <si>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</si>
  <si>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</si>
  <si>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</si>
  <si>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</si>
  <si>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</si>
  <si>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</si>
  <si>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</si>
  <si>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</si>
  <si>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</si>
  <si>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</si>
  <si>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</si>
  <si>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</si>
  <si>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</si>
  <si>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</si>
  <si>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</si>
  <si>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</si>
  <si>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</si>
  <si>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</si>
  <si>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</si>
  <si>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</si>
  <si>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</si>
  <si>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</si>
  <si>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</si>
  <si>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</si>
  <si>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</si>
  <si>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</si>
  <si>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</si>
  <si>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</si>
  <si>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</si>
  <si>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</si>
  <si>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</si>
  <si>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</si>
  <si>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</si>
  <si>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</si>
  <si>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</si>
  <si>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</si>
  <si>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</si>
  <si>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</si>
  <si>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</si>
  <si>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</si>
  <si>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</si>
  <si>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</si>
  <si>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</si>
  <si>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</si>
  <si>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</si>
  <si>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</si>
  <si>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</si>
  <si>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</si>
  <si>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</si>
  <si>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</si>
  <si>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</si>
  <si>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</si>
  <si>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</si>
  <si>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</si>
  <si>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</si>
  <si>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</si>
  <si>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</si>
  <si>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</si>
  <si>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</si>
  <si>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</si>
  <si>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</si>
  <si>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</si>
  <si>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</si>
  <si>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</si>
  <si>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</si>
  <si>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</si>
  <si>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</si>
  <si>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</si>
  <si>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</si>
  <si>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</si>
  <si>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</si>
  <si>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</si>
  <si>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</si>
  <si>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</si>
  <si>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</si>
  <si>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</si>
  <si>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</si>
  <si>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</si>
  <si>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</si>
  <si>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</si>
  <si>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</si>
  <si>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</si>
  <si>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</si>
  <si>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</si>
  <si>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</si>
  <si>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</si>
  <si>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</si>
  <si>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</si>
  <si>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</si>
  <si>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</si>
  <si>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</si>
  <si>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</si>
  <si>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</si>
  <si>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</si>
  <si>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</si>
  <si>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</si>
  <si>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</si>
  <si>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</si>
  <si>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</si>
  <si>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</si>
  <si>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</si>
  <si>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</si>
  <si>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</si>
  <si>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</si>
  <si>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</si>
  <si>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</si>
  <si>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</si>
  <si>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</si>
  <si>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</si>
  <si>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</si>
  <si>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</si>
  <si>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</si>
  <si>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</si>
  <si>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</si>
  <si>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</si>
  <si>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</si>
  <si>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</si>
  <si>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</si>
  <si>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</si>
  <si>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</si>
  <si>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</si>
  <si>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</si>
  <si>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</si>
  <si>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</si>
  <si>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</si>
  <si>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</si>
  <si>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</si>
  <si>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</si>
  <si>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</si>
  <si>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</si>
  <si>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</si>
  <si>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</si>
  <si>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</si>
  <si>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</si>
  <si>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</si>
  <si>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</si>
  <si>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</si>
  <si>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</si>
  <si>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</si>
  <si>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</si>
  <si>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</si>
  <si>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</si>
  <si>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</si>
  <si>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</si>
  <si>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</si>
  <si>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</si>
  <si>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</si>
  <si>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</si>
  <si>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</si>
  <si>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</si>
  <si>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</si>
  <si>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</si>
  <si>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</si>
  <si>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</si>
  <si>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</si>
  <si>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</si>
  <si>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</si>
  <si>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</si>
  <si>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</si>
  <si>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</si>
  <si>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</si>
  <si>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</si>
  <si>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</si>
  <si>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</si>
  <si>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</si>
  <si>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</si>
  <si>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</si>
  <si>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</si>
  <si>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</si>
  <si>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</si>
  <si>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</si>
  <si>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</si>
  <si>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</si>
  <si>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</si>
  <si>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</si>
  <si>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</si>
  <si>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</si>
  <si>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</si>
  <si>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</si>
  <si>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</si>
  <si>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</si>
  <si>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</si>
  <si>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</si>
  <si>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</si>
  <si>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</si>
  <si>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</si>
  <si>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</si>
  <si>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</si>
  <si>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</si>
  <si>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</si>
  <si>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</si>
  <si>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</si>
  <si>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</si>
  <si>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</si>
  <si>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</si>
  <si>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</si>
  <si>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</si>
  <si>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</si>
  <si>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</si>
  <si>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</si>
  <si>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</si>
  <si>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</si>
  <si>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</si>
  <si>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</si>
  <si>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</si>
  <si>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</si>
  <si>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</si>
  <si>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</si>
  <si>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</si>
  <si>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</si>
  <si>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</si>
  <si>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</si>
  <si>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</si>
  <si>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</si>
  <si>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</si>
  <si>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</si>
  <si>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</si>
  <si>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</si>
  <si>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</si>
  <si>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</si>
  <si>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</si>
  <si>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</si>
  <si>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</si>
  <si>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</si>
  <si>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</si>
  <si>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</si>
  <si>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</si>
  <si>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</si>
  <si>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</si>
  <si>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</si>
  <si>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</si>
  <si>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</si>
  <si>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</si>
  <si>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</si>
  <si>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</si>
  <si>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</si>
  <si>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</si>
  <si>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</si>
  <si>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</si>
  <si>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</si>
  <si>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</si>
  <si>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</si>
  <si>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</si>
  <si>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</si>
  <si>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</si>
  <si>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</si>
  <si>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</si>
  <si>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</si>
  <si>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</si>
  <si>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</si>
  <si>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</si>
  <si>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</si>
  <si>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</si>
  <si>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</si>
  <si>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</si>
  <si>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</si>
  <si>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</si>
  <si>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</si>
  <si>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</si>
  <si>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</si>
  <si>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</si>
  <si>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</si>
  <si>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</si>
  <si>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</si>
  <si>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</si>
  <si>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</si>
  <si>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</si>
  <si>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</si>
  <si>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</si>
  <si>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</si>
  <si>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</si>
  <si>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</si>
  <si>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</si>
  <si>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</si>
  <si>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</si>
  <si>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</si>
  <si>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</si>
  <si>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</si>
  <si>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</si>
  <si>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</si>
  <si>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</si>
  <si>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</si>
  <si>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</si>
  <si>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</si>
  <si>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</si>
  <si>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</si>
  <si>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</si>
  <si>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</si>
  <si>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</si>
  <si>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</si>
  <si>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</si>
  <si>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</si>
  <si>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</si>
  <si>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</si>
  <si>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</si>
  <si>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</si>
  <si>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</si>
  <si>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</si>
  <si>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</si>
  <si>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</si>
  <si>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</si>
  <si>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</si>
  <si>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</si>
  <si>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</si>
  <si>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</si>
  <si>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</si>
  <si>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</si>
  <si>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</si>
  <si>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</si>
  <si>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</si>
  <si>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</si>
  <si>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</si>
  <si>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</si>
  <si>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</si>
  <si>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</si>
  <si>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</si>
  <si>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</si>
  <si>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</si>
  <si>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</si>
  <si>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</si>
  <si>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</si>
  <si>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</si>
  <si>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</si>
  <si>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</si>
  <si>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</si>
  <si>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</si>
  <si>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</si>
  <si>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</si>
  <si>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</si>
  <si>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</si>
  <si>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</si>
  <si>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</si>
  <si>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</si>
  <si>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</si>
  <si>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</si>
  <si>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</si>
  <si>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</si>
  <si>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</si>
  <si>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</si>
  <si>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</si>
  <si>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</si>
  <si>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</si>
  <si>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</si>
  <si>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</si>
  <si>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</si>
  <si>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</si>
  <si>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</si>
  <si>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</si>
  <si>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</si>
  <si>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</si>
  <si>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</si>
  <si>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</si>
  <si>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</si>
  <si>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</si>
  <si>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</si>
  <si>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</si>
  <si>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</si>
  <si>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</si>
  <si>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</si>
  <si>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</si>
  <si>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</si>
  <si>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</si>
  <si>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</si>
  <si>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</si>
  <si>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</si>
  <si>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</si>
  <si>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</si>
  <si>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</si>
  <si>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</si>
  <si>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</si>
  <si>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</si>
  <si>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</si>
  <si>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</si>
  <si>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</si>
  <si>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</si>
  <si>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</si>
  <si>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</si>
  <si>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</si>
  <si>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</si>
  <si>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</si>
  <si>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</si>
  <si>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</si>
  <si>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</si>
  <si>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</si>
  <si>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</si>
  <si>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</si>
  <si>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</si>
  <si>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</si>
  <si>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</si>
  <si>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</si>
  <si>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</si>
  <si>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</si>
  <si>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</si>
  <si>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</si>
  <si>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</si>
  <si>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</si>
  <si>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</si>
  <si>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</si>
  <si>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</si>
  <si>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</si>
  <si>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</si>
  <si>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</si>
  <si>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</si>
  <si>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</si>
  <si>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</si>
  <si>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</si>
  <si>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</si>
  <si>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</si>
  <si>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</si>
  <si>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</si>
  <si>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</si>
  <si>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</si>
  <si>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</si>
  <si>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</si>
  <si>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</si>
  <si>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</si>
  <si>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</si>
  <si>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</si>
  <si>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</si>
  <si>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</si>
  <si>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</si>
  <si>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</si>
  <si>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</si>
  <si>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</si>
  <si>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</si>
  <si>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</si>
  <si>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</si>
  <si>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</si>
  <si>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</si>
  <si>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</si>
  <si>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</si>
  <si>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</si>
  <si>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</si>
  <si>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</si>
  <si>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</si>
  <si>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</si>
  <si>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</si>
  <si>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</si>
  <si>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</si>
  <si>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</si>
  <si>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</si>
  <si>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</si>
  <si>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</si>
  <si>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</si>
  <si>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</si>
  <si>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</si>
  <si>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</si>
  <si>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</si>
  <si>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</si>
  <si>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</si>
  <si>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</si>
  <si>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</si>
  <si>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</si>
  <si>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</si>
  <si>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</si>
  <si>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</si>
  <si>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</si>
  <si>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</si>
  <si>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</si>
  <si>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</si>
  <si>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</si>
  <si>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</si>
  <si>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</si>
  <si>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</si>
  <si>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</si>
  <si>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</si>
  <si>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</si>
  <si>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</si>
  <si>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</si>
  <si>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</si>
  <si>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</si>
  <si>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</si>
  <si>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</si>
  <si>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</si>
  <si>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</si>
  <si>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</si>
  <si>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</si>
  <si>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</si>
  <si>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</si>
  <si>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</si>
  <si>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</si>
  <si>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</si>
  <si>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</si>
  <si>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</si>
  <si>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</si>
  <si>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</si>
  <si>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</si>
  <si>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</si>
  <si>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</si>
  <si>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</si>
  <si>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</si>
  <si>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</si>
  <si>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</si>
  <si>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</si>
  <si>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</si>
  <si>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</si>
  <si>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</si>
  <si>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</si>
  <si>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</si>
  <si>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</si>
  <si>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</si>
  <si>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</si>
  <si>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</si>
  <si>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</si>
  <si>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</si>
  <si>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</si>
  <si>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</si>
  <si>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</si>
  <si>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</si>
  <si>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</si>
  <si>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</si>
  <si>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</si>
  <si>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</si>
  <si>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</si>
  <si>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</si>
  <si>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</si>
  <si>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</si>
  <si>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</si>
  <si>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</si>
  <si>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</si>
  <si>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</si>
  <si>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</si>
  <si>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</si>
  <si>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</si>
  <si>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</si>
  <si>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</si>
  <si>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</si>
  <si>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</si>
  <si>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</si>
  <si>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</si>
  <si>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</si>
  <si>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</si>
  <si>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</si>
  <si>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</si>
  <si>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</si>
  <si>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</si>
  <si>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</si>
  <si>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</si>
  <si>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</si>
  <si>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</si>
  <si>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</si>
  <si>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</si>
  <si>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</si>
  <si>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</si>
  <si>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</si>
  <si>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</si>
  <si>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</si>
  <si>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</si>
  <si>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</si>
  <si>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</si>
  <si>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</si>
  <si>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</si>
  <si>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</si>
  <si>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</si>
  <si>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</si>
  <si>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</si>
  <si>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</si>
  <si>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</si>
  <si>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</si>
  <si>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</si>
  <si>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</si>
  <si>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</si>
  <si>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</si>
  <si>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</si>
  <si>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</si>
  <si>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</si>
  <si>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</si>
  <si>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</si>
  <si>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</si>
  <si>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</si>
  <si>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</si>
  <si>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</si>
  <si>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</si>
  <si>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</si>
  <si>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</si>
  <si>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</si>
  <si>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</si>
  <si>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</si>
  <si>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</si>
  <si>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</si>
  <si>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</si>
  <si>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</si>
  <si>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</si>
  <si>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</si>
  <si>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</si>
  <si>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</si>
  <si>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</si>
  <si>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</si>
  <si>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</si>
  <si>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</si>
  <si>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</si>
  <si>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</si>
  <si>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</si>
  <si>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</si>
  <si>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</si>
  <si>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</si>
  <si>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</si>
  <si>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</si>
  <si>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</si>
  <si>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</si>
  <si>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</si>
  <si>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</si>
  <si>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</si>
  <si>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</si>
  <si>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</si>
  <si>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</si>
  <si>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</si>
  <si>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</si>
  <si>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</si>
  <si>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</si>
  <si>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</si>
  <si>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</si>
  <si>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</si>
  <si>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</si>
  <si>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</si>
  <si>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</si>
  <si>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</si>
  <si>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</si>
  <si>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</si>
  <si>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</si>
  <si>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</si>
  <si>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</si>
  <si>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</si>
  <si>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</si>
  <si>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</si>
  <si>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</si>
  <si>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</si>
  <si>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</si>
  <si>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</si>
  <si>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</si>
  <si>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</si>
  <si>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</si>
  <si>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</si>
  <si>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</si>
  <si>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</si>
  <si>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</si>
  <si>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</si>
  <si>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</si>
  <si>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</si>
  <si>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</si>
  <si>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</si>
  <si>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</si>
  <si>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</si>
  <si>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</si>
  <si>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</si>
  <si>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</si>
  <si>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</si>
  <si>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</si>
  <si>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</si>
  <si>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</si>
  <si>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</si>
  <si>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</si>
  <si>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</si>
  <si>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</si>
  <si>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</si>
  <si>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</si>
  <si>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</si>
  <si>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</si>
  <si>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</si>
  <si>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</si>
  <si>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</si>
  <si>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</si>
  <si>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</si>
  <si>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</si>
  <si>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</si>
  <si>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</si>
  <si>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</si>
  <si>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</si>
  <si>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</si>
  <si>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</si>
  <si>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</si>
  <si>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</si>
  <si>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</si>
  <si>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</si>
  <si>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</si>
  <si>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</si>
  <si>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</si>
  <si>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</si>
  <si>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</si>
  <si>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</si>
  <si>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</si>
  <si>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</si>
  <si>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</si>
  <si>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</si>
  <si>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</si>
  <si>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</si>
  <si>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</si>
  <si>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</si>
  <si>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</si>
  <si>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</si>
  <si>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</si>
  <si>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</si>
  <si>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</si>
  <si>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</si>
  <si>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</si>
  <si>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</si>
  <si>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</si>
  <si>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</si>
  <si>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</si>
  <si>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</si>
  <si>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</si>
  <si>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</si>
  <si>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</si>
  <si>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</si>
  <si>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</si>
  <si>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</si>
  <si>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</si>
  <si>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</si>
  <si>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</si>
  <si>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</si>
  <si>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</si>
  <si>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</si>
  <si>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</si>
  <si>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</si>
  <si>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</si>
  <si>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</si>
  <si>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</si>
  <si>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</si>
  <si>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</si>
  <si>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</si>
  <si>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</si>
  <si>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</si>
  <si>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</si>
  <si>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</si>
  <si>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</si>
  <si>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</si>
  <si>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</si>
  <si>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</si>
  <si>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</si>
  <si>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</si>
  <si>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</si>
  <si>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</si>
  <si>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</si>
  <si>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</si>
  <si>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</si>
  <si>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</si>
  <si>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</si>
  <si>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</si>
  <si>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</si>
  <si>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</si>
  <si>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</si>
  <si>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</si>
  <si>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</si>
  <si>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</si>
  <si>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</si>
  <si>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</si>
  <si>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</si>
  <si>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</si>
  <si>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</si>
  <si>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</si>
  <si>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</si>
  <si>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</si>
  <si>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</si>
  <si>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</si>
  <si>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</si>
  <si>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</si>
  <si>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</si>
  <si>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</si>
  <si>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</si>
  <si>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</si>
  <si>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</si>
  <si>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</si>
  <si>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</si>
  <si>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</si>
  <si>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</si>
  <si>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</si>
  <si>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</si>
  <si>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</si>
  <si>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</si>
  <si>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</si>
  <si>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</si>
  <si>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</si>
  <si>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</si>
  <si>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</si>
  <si>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</si>
  <si>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</si>
  <si>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</si>
  <si>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</si>
  <si>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</si>
  <si>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</si>
  <si>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</si>
  <si>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</si>
  <si>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</si>
  <si>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</si>
  <si>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</si>
  <si>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</si>
  <si>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</si>
  <si>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</si>
  <si>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</si>
  <si>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</si>
  <si>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</si>
  <si>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</si>
  <si>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</si>
  <si>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</si>
  <si>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</si>
  <si>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</si>
  <si>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</si>
  <si>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</si>
  <si>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</si>
  <si>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</si>
  <si>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</si>
  <si>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</si>
  <si>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</si>
  <si>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</si>
  <si>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</si>
  <si>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</si>
  <si>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</si>
  <si>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</si>
  <si>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</si>
  <si>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</si>
  <si>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</si>
  <si>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</si>
  <si>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</si>
  <si>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</si>
  <si>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</si>
  <si>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</si>
  <si>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</si>
  <si>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</si>
  <si>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</si>
  <si>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</si>
  <si>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</si>
  <si>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</si>
  <si>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</si>
  <si>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</si>
  <si>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</si>
  <si>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</si>
  <si>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</si>
  <si>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</si>
  <si>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</si>
  <si>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</si>
  <si>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</si>
  <si>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</si>
  <si>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</si>
  <si>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</si>
  <si>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</si>
  <si>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</si>
  <si>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</si>
  <si>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</si>
  <si>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</si>
  <si>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</si>
  <si>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</si>
  <si>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</si>
  <si>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</si>
  <si>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</si>
  <si>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</si>
  <si>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</si>
  <si>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</si>
  <si>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</si>
  <si>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</si>
  <si>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</si>
  <si>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</si>
  <si>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</si>
  <si>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</si>
  <si>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</si>
  <si>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</si>
  <si>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</si>
  <si>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</si>
  <si>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</si>
  <si>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</si>
  <si>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</si>
  <si>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</si>
  <si>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</si>
  <si>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</si>
  <si>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</si>
  <si>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</si>
  <si>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</si>
  <si>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</si>
  <si>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</si>
  <si>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</si>
  <si>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</si>
  <si>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</si>
  <si>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</si>
  <si>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</si>
  <si>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</si>
  <si>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</si>
  <si>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</si>
  <si>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</si>
  <si>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</si>
  <si>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</si>
  <si>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</si>
  <si>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</si>
  <si>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</si>
  <si>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</si>
  <si>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</si>
  <si>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</si>
  <si>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</si>
  <si>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</si>
  <si>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</si>
  <si>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</si>
  <si>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</si>
  <si>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</si>
  <si>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</si>
  <si>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</si>
  <si>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</si>
  <si>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</si>
  <si>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</si>
  <si>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</si>
  <si>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</si>
  <si>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</si>
  <si>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</si>
  <si>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</si>
  <si>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</si>
  <si>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</si>
  <si>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</si>
  <si>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</si>
  <si>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</si>
  <si>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</si>
  <si>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</si>
  <si>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</si>
  <si>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</si>
  <si>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</si>
  <si>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</si>
  <si>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</si>
  <si>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</si>
  <si>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</si>
  <si>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</si>
  <si>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</si>
  <si>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</si>
  <si>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</si>
  <si>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</si>
  <si>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</si>
  <si>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</si>
  <si>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</si>
  <si>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</si>
  <si>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</si>
  <si>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</si>
  <si>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</si>
  <si>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</si>
  <si>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</si>
  <si>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</si>
  <si>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</si>
  <si>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</si>
  <si>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</si>
  <si>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</si>
  <si>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</si>
  <si>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</si>
  <si>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</si>
  <si>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</si>
  <si>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</si>
  <si>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</si>
  <si>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</si>
  <si>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</si>
  <si>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</si>
  <si>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</si>
  <si>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</si>
  <si>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</si>
  <si>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</si>
  <si>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</si>
  <si>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</si>
  <si>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</si>
  <si>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</si>
  <si>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</si>
  <si>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</si>
  <si>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</si>
  <si>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</si>
  <si>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</si>
  <si>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</si>
  <si>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</si>
  <si>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</si>
  <si>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</si>
  <si>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</si>
  <si>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</si>
  <si>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</si>
  <si>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</si>
  <si>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</si>
  <si>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</si>
  <si>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</si>
  <si>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</si>
  <si>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</si>
  <si>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</si>
  <si>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</si>
  <si>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</si>
  <si>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</si>
  <si>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</si>
  <si>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</si>
  <si>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</si>
  <si>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</si>
  <si>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</si>
  <si>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</si>
  <si>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</si>
  <si>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</si>
  <si>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</si>
  <si>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</si>
  <si>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</si>
  <si>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</si>
  <si>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</si>
  <si>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</si>
  <si>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</si>
  <si>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</si>
  <si>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</si>
  <si>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</si>
  <si>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</si>
  <si>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</si>
  <si>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</si>
  <si>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</si>
  <si>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</si>
  <si>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</si>
  <si>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</si>
  <si>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</si>
  <si>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</si>
  <si>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</si>
  <si>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</si>
  <si>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</si>
  <si>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</si>
  <si>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</si>
  <si>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</si>
  <si>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</si>
  <si>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</si>
  <si>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</si>
  <si>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</si>
  <si>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</si>
  <si>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</si>
  <si>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</si>
  <si>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</si>
  <si>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</si>
  <si>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</si>
  <si>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</si>
  <si>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</si>
  <si>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</si>
  <si>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</si>
  <si>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</si>
  <si>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</si>
  <si>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</si>
  <si>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</si>
  <si>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</si>
  <si>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</si>
  <si>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</si>
  <si>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</si>
  <si>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</si>
  <si>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</si>
  <si>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</si>
  <si>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</si>
  <si>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</si>
  <si>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</si>
  <si>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</si>
  <si>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</si>
  <si>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</si>
  <si>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</si>
  <si>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</si>
  <si>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</si>
  <si>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</si>
  <si>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</si>
  <si>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</si>
  <si>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</si>
  <si>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</si>
  <si>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</si>
  <si>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</si>
  <si>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</si>
  <si>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</si>
  <si>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</si>
  <si>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</si>
  <si>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</si>
  <si>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</si>
  <si>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</si>
  <si>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</si>
  <si>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</si>
  <si>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</si>
  <si>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</si>
  <si>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</si>
  <si>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</si>
  <si>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</si>
  <si>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</si>
  <si>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</si>
  <si>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</si>
  <si>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</si>
  <si>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</si>
  <si>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</si>
  <si>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</si>
  <si>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</si>
  <si>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</si>
  <si>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</si>
  <si>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</si>
  <si>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</si>
  <si>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</si>
  <si>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</si>
  <si>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</si>
  <si>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</si>
  <si>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</si>
  <si>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</si>
  <si>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</si>
  <si>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</si>
  <si>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</si>
  <si>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</si>
  <si>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</si>
  <si>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</si>
  <si>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</si>
  <si>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</si>
  <si>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</si>
  <si>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</si>
  <si>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</si>
  <si>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</si>
  <si>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</si>
  <si>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</si>
  <si>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</si>
  <si>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</si>
  <si>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</si>
  <si>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</si>
  <si>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</si>
  <si>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</si>
  <si>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</si>
  <si>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</si>
  <si>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</si>
  <si>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</si>
  <si>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</si>
  <si>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</si>
  <si>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</si>
  <si>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</si>
  <si>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</si>
  <si>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</si>
  <si>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</si>
  <si>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</si>
  <si>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</si>
  <si>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</si>
  <si>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</si>
  <si>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</si>
  <si>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</si>
  <si>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</si>
  <si>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</si>
  <si>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</si>
  <si>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</si>
  <si>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</si>
  <si>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</si>
  <si>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</si>
  <si>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</si>
  <si>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</si>
  <si>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</si>
  <si>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</si>
  <si>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</si>
  <si>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</si>
  <si>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</si>
  <si>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</si>
  <si>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</si>
  <si>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</si>
  <si>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</si>
  <si>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</si>
  <si>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</si>
  <si>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</si>
  <si>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</si>
  <si>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</si>
  <si>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</si>
  <si>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</si>
  <si>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</si>
  <si>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</si>
  <si>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</si>
  <si>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</si>
  <si>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</si>
  <si>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</si>
  <si>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</si>
  <si>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</si>
  <si>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</si>
  <si>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</si>
  <si>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</si>
  <si>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</si>
  <si>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</si>
  <si>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</si>
  <si>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</si>
  <si>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</si>
  <si>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</si>
  <si>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</si>
  <si>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</si>
  <si>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</si>
  <si>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</si>
  <si>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</si>
  <si>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</si>
  <si>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</si>
  <si>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</si>
  <si>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</si>
  <si>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</si>
  <si>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</si>
  <si>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</si>
  <si>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</si>
  <si>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</si>
  <si>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</si>
  <si>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</si>
  <si>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</si>
  <si>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</si>
  <si>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</si>
  <si>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</si>
  <si>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</si>
  <si>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</si>
  <si>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</si>
  <si>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</si>
  <si>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</si>
  <si>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</si>
  <si>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</si>
  <si>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</si>
  <si>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</si>
  <si>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</si>
  <si>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</si>
  <si>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</si>
  <si>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</si>
  <si>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</si>
  <si>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</si>
  <si>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</si>
  <si>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</si>
  <si>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</si>
  <si>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</si>
  <si>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</si>
  <si>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</si>
  <si>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</si>
  <si>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</si>
  <si>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</si>
  <si>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</si>
  <si>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</si>
  <si>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</si>
  <si>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</si>
  <si>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</si>
  <si>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</si>
  <si>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</si>
  <si>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</si>
  <si>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</si>
  <si>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</si>
  <si>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</si>
  <si>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</si>
  <si>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</si>
  <si>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</si>
  <si>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</si>
  <si>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</si>
  <si>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</si>
  <si>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</si>
  <si>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</si>
  <si>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</si>
  <si>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</si>
  <si>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</si>
  <si>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</si>
  <si>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</si>
  <si>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</si>
  <si>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</si>
  <si>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</si>
  <si>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</si>
  <si>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</si>
  <si>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</si>
  <si>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</si>
  <si>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</si>
  <si>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</si>
  <si>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</si>
  <si>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</si>
  <si>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</si>
  <si>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</si>
  <si>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</si>
  <si>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</si>
  <si>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</si>
  <si>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</si>
  <si>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</si>
  <si>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</si>
  <si>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</si>
  <si>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</si>
  <si>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</si>
  <si>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</si>
  <si>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</si>
  <si>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</si>
  <si>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</si>
  <si>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</si>
  <si>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</si>
  <si>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</si>
  <si>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</si>
  <si>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</si>
  <si>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</si>
  <si>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</si>
  <si>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</si>
  <si>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</si>
  <si>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</si>
  <si>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</si>
  <si>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</si>
  <si>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</si>
  <si>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</si>
  <si>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</si>
  <si>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</si>
  <si>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</si>
  <si>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</si>
  <si>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</si>
  <si>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</si>
  <si>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</si>
  <si>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</si>
  <si>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</si>
  <si>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</si>
  <si>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</si>
  <si>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</si>
  <si>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</si>
  <si>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</si>
  <si>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</si>
  <si>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</si>
  <si>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</si>
  <si>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</si>
  <si>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</si>
  <si>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</si>
  <si>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</si>
  <si>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</si>
  <si>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</si>
  <si>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</si>
  <si>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</si>
  <si>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</si>
  <si>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</si>
  <si>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</si>
  <si>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</si>
  <si>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</si>
  <si>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</si>
  <si>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</si>
  <si>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</si>
  <si>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</si>
  <si>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</si>
  <si>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</si>
  <si>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</si>
  <si>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</si>
  <si>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</si>
  <si>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</si>
  <si>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</si>
  <si>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</si>
  <si>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</si>
  <si>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</si>
  <si>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</si>
  <si>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</si>
  <si>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</si>
  <si>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</si>
  <si>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</si>
  <si>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</si>
  <si>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</si>
  <si>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</si>
  <si>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</si>
  <si>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</si>
  <si>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</si>
  <si>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</si>
  <si>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</si>
  <si>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</si>
  <si>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</si>
  <si>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</si>
  <si>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</si>
  <si>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</si>
  <si>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</si>
  <si>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</si>
  <si>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</si>
  <si>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</si>
  <si>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</si>
  <si>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</si>
  <si>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</si>
  <si>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</si>
  <si>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</si>
  <si>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</si>
  <si>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</si>
  <si>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</si>
  <si>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</si>
  <si>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</si>
  <si>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</si>
  <si>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</si>
  <si>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</si>
  <si>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</si>
  <si>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</si>
  <si>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</si>
  <si>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</si>
  <si>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</si>
  <si>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</si>
  <si>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</si>
  <si>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</si>
  <si>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</si>
  <si>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</si>
  <si>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</si>
  <si>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</si>
  <si>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</si>
  <si>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</si>
  <si>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</si>
  <si>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</si>
  <si>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</si>
  <si>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</si>
  <si>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</si>
  <si>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</si>
  <si>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</si>
  <si>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</si>
  <si>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</si>
  <si>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</si>
  <si>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</si>
  <si>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</si>
  <si>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</si>
  <si>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</si>
  <si>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</si>
  <si>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</si>
  <si>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</si>
  <si>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</si>
  <si>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</si>
  <si>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</si>
  <si>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</si>
  <si>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</si>
  <si>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</si>
  <si>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</si>
  <si>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</si>
  <si>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</si>
  <si>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</si>
  <si>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</si>
  <si>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</si>
  <si>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</si>
  <si>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</si>
  <si>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</si>
  <si>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</si>
  <si>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</si>
  <si>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</si>
  <si>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</si>
  <si>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</si>
  <si>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</si>
  <si>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</si>
  <si>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</si>
  <si>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</si>
  <si>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</si>
  <si>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</si>
  <si>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</si>
  <si>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</si>
  <si>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</si>
  <si>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</si>
  <si>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</si>
  <si>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</si>
  <si>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</si>
  <si>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</si>
  <si>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</si>
  <si>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</si>
  <si>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</si>
  <si>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</si>
  <si>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</si>
  <si>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</si>
  <si>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</si>
  <si>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</si>
  <si>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</si>
  <si>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</si>
  <si>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</si>
  <si>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</si>
  <si>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</si>
  <si>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</si>
  <si>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</si>
  <si>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</si>
  <si>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</si>
  <si>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</si>
  <si>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</si>
  <si>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</si>
  <si>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</si>
  <si>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</si>
  <si>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</si>
  <si>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</si>
  <si>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</si>
  <si>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</si>
  <si>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</si>
  <si>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</si>
  <si>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</si>
  <si>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</si>
  <si>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</si>
  <si>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</si>
  <si>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</si>
  <si>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</si>
  <si>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</si>
  <si>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</si>
  <si>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</si>
  <si>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</si>
  <si>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</si>
  <si>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</si>
  <si>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</si>
  <si>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</si>
  <si>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</si>
  <si>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</si>
  <si>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</si>
  <si>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</si>
  <si>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</si>
  <si>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</si>
  <si>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</si>
  <si>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</si>
  <si>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</si>
  <si>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</si>
  <si>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</si>
  <si>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</si>
  <si>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</si>
  <si>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</si>
  <si>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</si>
  <si>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</si>
  <si>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</si>
  <si>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</si>
  <si>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</si>
  <si>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VOĐINCI</t>
  </si>
  <si>
    <t>SLAVONSKA 21</t>
  </si>
  <si>
    <t>Ružica Vrljić</t>
  </si>
  <si>
    <t>032205998</t>
  </si>
  <si>
    <t>032205999</t>
  </si>
  <si>
    <t>ruzica.vrljic@skole.hr</t>
  </si>
  <si>
    <t>ured@os-vodjinci.skole.hr</t>
  </si>
  <si>
    <t>Katica Gudelj</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</si>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</sst>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4744756</v>
      </c>
      <c r="D2" s="63">
        <f>PRRAS!E12</f>
        <v>5117137</v>
      </c>
      <c r="E2" s="63"/>
      <c r="F2" s="63"/>
      <c r="G2" s="64">
        <f t="shared" ref="G2:G65" si="0">(B2/1000)*(C2*1+D2*2)</f>
        <v>14979.03</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10186</v>
      </c>
      <c r="L10" s="50">
        <f>INT(VALUE(RefStr!B6))</f>
        <v>10186</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03305201</v>
      </c>
      <c r="L11" s="50">
        <f>INT(VALUE(RefStr!B8))</f>
        <v>3305201</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VOĐINCI</v>
      </c>
      <c r="L12" s="50">
        <f>LEN(Skriveni!K12)</f>
        <v>21</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32283</v>
      </c>
      <c r="L13" s="50">
        <f>INT(VALUE(RefStr!B12))</f>
        <v>32283</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VOĐINCI</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SLAVONSKA 21</v>
      </c>
      <c r="L15" s="50">
        <f>LEN(Skriveni!K15)</f>
        <v>12</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584</v>
      </c>
      <c r="L19" s="50">
        <f>INT(VALUE(RefStr!B22))</f>
        <v>584</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16</v>
      </c>
      <c r="L20" s="50">
        <f>IF(ISERROR(RefStr!H2),0,INT(VALUE(RefStr!H2)))</f>
        <v>16</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07670165163</v>
      </c>
      <c r="L21" s="50">
        <f>INT(VALUE(RefStr!K14))</f>
        <v>7670165163</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Ružica Vrljić</v>
      </c>
      <c r="L22" s="50">
        <f>LEN(RefStr!H25)</f>
        <v>13</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032205998</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032205999</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ruzica.vrljic@skole.hr</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ured@os-vodjinci.skole.hr</v>
      </c>
      <c r="L26" s="50">
        <f>LEN(RefStr!H31)</f>
        <v>25</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Katica Gudelj</v>
      </c>
      <c r="L27" s="50">
        <f>LEN(RefStr!H33)</f>
        <v>13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120.323.862,50</v>
      </c>
      <c r="L28" s="50">
        <f>SUM(G2:G1561)</f>
        <v>120323862.50399993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77368202.817999974</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35472012.064999998</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7022453.0549999997</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461194.56599999988</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4178603</v>
      </c>
      <c r="D46" s="58">
        <f>PRRAS!E56</f>
        <v>4459213</v>
      </c>
      <c r="E46" s="58">
        <v>0</v>
      </c>
      <c r="F46" s="58">
        <v>0</v>
      </c>
      <c r="G46" s="59">
        <f t="shared" si="0"/>
        <v>589366.30499999993</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2592</v>
      </c>
      <c r="D55" s="58">
        <f>PRRAS!E65</f>
        <v>2592</v>
      </c>
      <c r="E55" s="58">
        <v>0</v>
      </c>
      <c r="F55" s="58">
        <v>0</v>
      </c>
      <c r="G55" s="59">
        <f t="shared" si="0"/>
        <v>419.904</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2592</v>
      </c>
      <c r="D57" s="58">
        <f>PRRAS!E67</f>
        <v>2592</v>
      </c>
      <c r="E57" s="58">
        <v>0</v>
      </c>
      <c r="F57" s="58">
        <v>0</v>
      </c>
      <c r="G57" s="59">
        <f t="shared" si="0"/>
        <v>435.45600000000002</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4176011</v>
      </c>
      <c r="D64" s="58">
        <f>PRRAS!E74</f>
        <v>4456621</v>
      </c>
      <c r="E64" s="58">
        <v>0</v>
      </c>
      <c r="F64" s="58">
        <v>0</v>
      </c>
      <c r="G64" s="59">
        <f t="shared" si="0"/>
        <v>824622.93900000001</v>
      </c>
      <c r="H64" s="59">
        <f t="shared" si="1"/>
        <v>0</v>
      </c>
      <c r="I64" s="60">
        <v>0</v>
      </c>
    </row>
    <row r="65" spans="1:9" x14ac:dyDescent="0.2">
      <c r="A65" s="57">
        <v>151</v>
      </c>
      <c r="B65" s="58">
        <f>PRRAS!C75</f>
        <v>64</v>
      </c>
      <c r="C65" s="58">
        <f>PRRAS!D75</f>
        <v>4171011</v>
      </c>
      <c r="D65" s="58">
        <f>PRRAS!E75</f>
        <v>4415621</v>
      </c>
      <c r="E65" s="58">
        <v>0</v>
      </c>
      <c r="F65" s="58">
        <v>0</v>
      </c>
      <c r="G65" s="59">
        <f t="shared" si="0"/>
        <v>832144.19200000004</v>
      </c>
      <c r="H65" s="59">
        <f t="shared" si="1"/>
        <v>0</v>
      </c>
      <c r="I65" s="60">
        <v>0</v>
      </c>
    </row>
    <row r="66" spans="1:9" x14ac:dyDescent="0.2">
      <c r="A66" s="57">
        <v>151</v>
      </c>
      <c r="B66" s="58">
        <f>PRRAS!C76</f>
        <v>65</v>
      </c>
      <c r="C66" s="58">
        <f>PRRAS!D76</f>
        <v>5000</v>
      </c>
      <c r="D66" s="58">
        <f>PRRAS!E76</f>
        <v>41000</v>
      </c>
      <c r="E66" s="58">
        <v>0</v>
      </c>
      <c r="F66" s="58">
        <v>0</v>
      </c>
      <c r="G66" s="59">
        <f t="shared" ref="G66:G129" si="2">(B66/1000)*(C66*1+D66*2)</f>
        <v>5655</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1985</v>
      </c>
      <c r="D75" s="58">
        <f>PRRAS!E85</f>
        <v>1184</v>
      </c>
      <c r="E75" s="58">
        <v>0</v>
      </c>
      <c r="F75" s="58">
        <v>0</v>
      </c>
      <c r="G75" s="59">
        <f t="shared" si="2"/>
        <v>322.12199999999996</v>
      </c>
      <c r="H75" s="59">
        <f t="shared" si="3"/>
        <v>0</v>
      </c>
      <c r="I75" s="60">
        <v>0</v>
      </c>
    </row>
    <row r="76" spans="1:9" x14ac:dyDescent="0.2">
      <c r="A76" s="57">
        <v>151</v>
      </c>
      <c r="B76" s="58">
        <f>PRRAS!C86</f>
        <v>75</v>
      </c>
      <c r="C76" s="58">
        <f>PRRAS!D86</f>
        <v>10</v>
      </c>
      <c r="D76" s="58">
        <f>PRRAS!E86</f>
        <v>2</v>
      </c>
      <c r="E76" s="58">
        <v>0</v>
      </c>
      <c r="F76" s="58">
        <v>0</v>
      </c>
      <c r="G76" s="59">
        <f t="shared" si="2"/>
        <v>1.05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10</v>
      </c>
      <c r="D78" s="58">
        <f>PRRAS!E88</f>
        <v>2</v>
      </c>
      <c r="E78" s="58">
        <v>0</v>
      </c>
      <c r="F78" s="58">
        <v>0</v>
      </c>
      <c r="G78" s="59">
        <f t="shared" si="2"/>
        <v>1.0780000000000001</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1975</v>
      </c>
      <c r="D84" s="58">
        <f>PRRAS!E94</f>
        <v>1182</v>
      </c>
      <c r="E84" s="58">
        <v>0</v>
      </c>
      <c r="F84" s="58">
        <v>0</v>
      </c>
      <c r="G84" s="59">
        <f t="shared" si="2"/>
        <v>360.137</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1975</v>
      </c>
      <c r="D86" s="58">
        <f>PRRAS!E96</f>
        <v>1182</v>
      </c>
      <c r="E86" s="58">
        <v>0</v>
      </c>
      <c r="F86" s="58">
        <v>0</v>
      </c>
      <c r="G86" s="59">
        <f t="shared" si="2"/>
        <v>368.81500000000005</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111949</v>
      </c>
      <c r="D106" s="58">
        <f>PRRAS!E116</f>
        <v>86516</v>
      </c>
      <c r="E106" s="58">
        <v>0</v>
      </c>
      <c r="F106" s="58">
        <v>0</v>
      </c>
      <c r="G106" s="59">
        <f t="shared" si="2"/>
        <v>29923.004999999997</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111949</v>
      </c>
      <c r="D112" s="58">
        <f>PRRAS!E122</f>
        <v>86516</v>
      </c>
      <c r="E112" s="58">
        <v>0</v>
      </c>
      <c r="F112" s="58">
        <v>0</v>
      </c>
      <c r="G112" s="59">
        <f t="shared" si="2"/>
        <v>31632.891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111949</v>
      </c>
      <c r="D117" s="58">
        <f>PRRAS!E127</f>
        <v>86516</v>
      </c>
      <c r="E117" s="58">
        <v>0</v>
      </c>
      <c r="F117" s="58">
        <v>0</v>
      </c>
      <c r="G117" s="59">
        <f t="shared" si="2"/>
        <v>33057.796000000002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5955</v>
      </c>
      <c r="D124" s="58">
        <f>PRRAS!E134</f>
        <v>9509</v>
      </c>
      <c r="E124" s="58">
        <v>0</v>
      </c>
      <c r="F124" s="58">
        <v>0</v>
      </c>
      <c r="G124" s="59">
        <f t="shared" si="2"/>
        <v>3071.6790000000001</v>
      </c>
      <c r="H124" s="59">
        <f t="shared" si="3"/>
        <v>0</v>
      </c>
      <c r="I124" s="60">
        <v>0</v>
      </c>
    </row>
    <row r="125" spans="1:9" x14ac:dyDescent="0.2">
      <c r="A125" s="57">
        <v>151</v>
      </c>
      <c r="B125" s="58">
        <f>PRRAS!C135</f>
        <v>124</v>
      </c>
      <c r="C125" s="58">
        <f>PRRAS!D135</f>
        <v>3760</v>
      </c>
      <c r="D125" s="58">
        <f>PRRAS!E135</f>
        <v>3319</v>
      </c>
      <c r="E125" s="58">
        <v>0</v>
      </c>
      <c r="F125" s="58">
        <v>0</v>
      </c>
      <c r="G125" s="59">
        <f t="shared" si="2"/>
        <v>1289.3520000000001</v>
      </c>
      <c r="H125" s="59">
        <f t="shared" si="3"/>
        <v>0</v>
      </c>
      <c r="I125" s="60">
        <v>0</v>
      </c>
    </row>
    <row r="126" spans="1:9" x14ac:dyDescent="0.2">
      <c r="A126" s="57">
        <v>151</v>
      </c>
      <c r="B126" s="58">
        <f>PRRAS!C136</f>
        <v>125</v>
      </c>
      <c r="C126" s="58">
        <f>PRRAS!D136</f>
        <v>1600</v>
      </c>
      <c r="D126" s="58">
        <f>PRRAS!E136</f>
        <v>1015</v>
      </c>
      <c r="E126" s="58">
        <v>0</v>
      </c>
      <c r="F126" s="58">
        <v>0</v>
      </c>
      <c r="G126" s="59">
        <f t="shared" si="2"/>
        <v>453.75</v>
      </c>
      <c r="H126" s="59">
        <f t="shared" si="3"/>
        <v>0</v>
      </c>
      <c r="I126" s="60">
        <v>0</v>
      </c>
    </row>
    <row r="127" spans="1:9" x14ac:dyDescent="0.2">
      <c r="A127" s="57">
        <v>151</v>
      </c>
      <c r="B127" s="58">
        <f>PRRAS!C137</f>
        <v>126</v>
      </c>
      <c r="C127" s="58">
        <f>PRRAS!D137</f>
        <v>2160</v>
      </c>
      <c r="D127" s="58">
        <f>PRRAS!E137</f>
        <v>2304</v>
      </c>
      <c r="E127" s="58">
        <v>0</v>
      </c>
      <c r="F127" s="58">
        <v>0</v>
      </c>
      <c r="G127" s="59">
        <f t="shared" si="2"/>
        <v>852.76800000000003</v>
      </c>
      <c r="H127" s="59">
        <f t="shared" si="3"/>
        <v>0</v>
      </c>
      <c r="I127" s="60">
        <v>0</v>
      </c>
    </row>
    <row r="128" spans="1:9" x14ac:dyDescent="0.2">
      <c r="A128" s="57">
        <v>151</v>
      </c>
      <c r="B128" s="58">
        <f>PRRAS!C138</f>
        <v>127</v>
      </c>
      <c r="C128" s="58">
        <f>PRRAS!D138</f>
        <v>2195</v>
      </c>
      <c r="D128" s="58">
        <f>PRRAS!E138</f>
        <v>6190</v>
      </c>
      <c r="E128" s="58">
        <v>0</v>
      </c>
      <c r="F128" s="58">
        <v>0</v>
      </c>
      <c r="G128" s="59">
        <f t="shared" si="2"/>
        <v>1851.0250000000001</v>
      </c>
      <c r="H128" s="59">
        <f t="shared" si="3"/>
        <v>0</v>
      </c>
      <c r="I128" s="60">
        <v>0</v>
      </c>
    </row>
    <row r="129" spans="1:9" x14ac:dyDescent="0.2">
      <c r="A129" s="57">
        <v>151</v>
      </c>
      <c r="B129" s="58">
        <f>PRRAS!C139</f>
        <v>128</v>
      </c>
      <c r="C129" s="58">
        <f>PRRAS!D139</f>
        <v>0</v>
      </c>
      <c r="D129" s="58">
        <f>PRRAS!E139</f>
        <v>1190</v>
      </c>
      <c r="E129" s="58">
        <v>0</v>
      </c>
      <c r="F129" s="58">
        <v>0</v>
      </c>
      <c r="G129" s="59">
        <f t="shared" si="2"/>
        <v>304.64</v>
      </c>
      <c r="H129" s="59">
        <f t="shared" si="3"/>
        <v>0</v>
      </c>
      <c r="I129" s="60">
        <v>0</v>
      </c>
    </row>
    <row r="130" spans="1:9" x14ac:dyDescent="0.2">
      <c r="A130" s="57">
        <v>151</v>
      </c>
      <c r="B130" s="58">
        <f>PRRAS!C140</f>
        <v>129</v>
      </c>
      <c r="C130" s="58">
        <f>PRRAS!D140</f>
        <v>2195</v>
      </c>
      <c r="D130" s="58">
        <f>PRRAS!E140</f>
        <v>5000</v>
      </c>
      <c r="E130" s="58">
        <v>0</v>
      </c>
      <c r="F130" s="58">
        <v>0</v>
      </c>
      <c r="G130" s="59">
        <f t="shared" ref="G130:G193" si="4">(B130/1000)*(C130*1+D130*2)</f>
        <v>1573.155</v>
      </c>
      <c r="H130" s="59">
        <f t="shared" ref="H130:H193" si="5">ABS(C130-ROUND(C130,0))+ABS(D130-ROUND(D130,0))</f>
        <v>0</v>
      </c>
      <c r="I130" s="60">
        <v>0</v>
      </c>
    </row>
    <row r="131" spans="1:9" x14ac:dyDescent="0.2">
      <c r="A131" s="57">
        <v>151</v>
      </c>
      <c r="B131" s="58">
        <f>PRRAS!C141</f>
        <v>130</v>
      </c>
      <c r="C131" s="58">
        <f>PRRAS!D141</f>
        <v>446264</v>
      </c>
      <c r="D131" s="58">
        <f>PRRAS!E141</f>
        <v>560715</v>
      </c>
      <c r="E131" s="58">
        <v>0</v>
      </c>
      <c r="F131" s="58">
        <v>0</v>
      </c>
      <c r="G131" s="59">
        <f t="shared" si="4"/>
        <v>203800.22</v>
      </c>
      <c r="H131" s="59">
        <f t="shared" si="5"/>
        <v>0</v>
      </c>
      <c r="I131" s="60">
        <v>0</v>
      </c>
    </row>
    <row r="132" spans="1:9" x14ac:dyDescent="0.2">
      <c r="A132" s="57">
        <v>151</v>
      </c>
      <c r="B132" s="58">
        <f>PRRAS!C142</f>
        <v>131</v>
      </c>
      <c r="C132" s="58">
        <f>PRRAS!D142</f>
        <v>446264</v>
      </c>
      <c r="D132" s="58">
        <f>PRRAS!E142</f>
        <v>560715</v>
      </c>
      <c r="E132" s="58">
        <v>0</v>
      </c>
      <c r="F132" s="58">
        <v>0</v>
      </c>
      <c r="G132" s="59">
        <f t="shared" si="4"/>
        <v>205367.91400000002</v>
      </c>
      <c r="H132" s="59">
        <f t="shared" si="5"/>
        <v>0</v>
      </c>
      <c r="I132" s="60">
        <v>0</v>
      </c>
    </row>
    <row r="133" spans="1:9" x14ac:dyDescent="0.2">
      <c r="A133" s="57">
        <v>151</v>
      </c>
      <c r="B133" s="58">
        <f>PRRAS!C143</f>
        <v>132</v>
      </c>
      <c r="C133" s="58">
        <f>PRRAS!D143</f>
        <v>446264</v>
      </c>
      <c r="D133" s="58">
        <f>PRRAS!E143</f>
        <v>560715</v>
      </c>
      <c r="E133" s="58">
        <v>0</v>
      </c>
      <c r="F133" s="58">
        <v>0</v>
      </c>
      <c r="G133" s="59">
        <f t="shared" si="4"/>
        <v>206935.60800000001</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4758248</v>
      </c>
      <c r="D149" s="58">
        <f>PRRAS!E159</f>
        <v>4984788</v>
      </c>
      <c r="E149" s="58">
        <v>0</v>
      </c>
      <c r="F149" s="58">
        <v>0</v>
      </c>
      <c r="G149" s="59">
        <f t="shared" si="4"/>
        <v>2179717.952</v>
      </c>
      <c r="H149" s="59">
        <f t="shared" si="5"/>
        <v>0</v>
      </c>
      <c r="I149" s="60">
        <v>0</v>
      </c>
    </row>
    <row r="150" spans="1:9" x14ac:dyDescent="0.2">
      <c r="A150" s="57">
        <v>151</v>
      </c>
      <c r="B150" s="58">
        <f>PRRAS!C160</f>
        <v>149</v>
      </c>
      <c r="C150" s="58">
        <f>PRRAS!D160</f>
        <v>4013988</v>
      </c>
      <c r="D150" s="58">
        <f>PRRAS!E160</f>
        <v>4180301</v>
      </c>
      <c r="E150" s="58">
        <v>0</v>
      </c>
      <c r="F150" s="58">
        <v>0</v>
      </c>
      <c r="G150" s="59">
        <f t="shared" si="4"/>
        <v>1843813.91</v>
      </c>
      <c r="H150" s="59">
        <f t="shared" si="5"/>
        <v>0</v>
      </c>
      <c r="I150" s="60">
        <v>0</v>
      </c>
    </row>
    <row r="151" spans="1:9" x14ac:dyDescent="0.2">
      <c r="A151" s="57">
        <v>151</v>
      </c>
      <c r="B151" s="58">
        <f>PRRAS!C161</f>
        <v>150</v>
      </c>
      <c r="C151" s="58">
        <f>PRRAS!D161</f>
        <v>3332977</v>
      </c>
      <c r="D151" s="58">
        <f>PRRAS!E161</f>
        <v>3417226</v>
      </c>
      <c r="E151" s="58">
        <v>0</v>
      </c>
      <c r="F151" s="58">
        <v>0</v>
      </c>
      <c r="G151" s="59">
        <f t="shared" si="4"/>
        <v>1525114.3499999999</v>
      </c>
      <c r="H151" s="59">
        <f t="shared" si="5"/>
        <v>0</v>
      </c>
      <c r="I151" s="60">
        <v>0</v>
      </c>
    </row>
    <row r="152" spans="1:9" x14ac:dyDescent="0.2">
      <c r="A152" s="57">
        <v>151</v>
      </c>
      <c r="B152" s="58">
        <f>PRRAS!C162</f>
        <v>151</v>
      </c>
      <c r="C152" s="58">
        <f>PRRAS!D162</f>
        <v>3293095</v>
      </c>
      <c r="D152" s="58">
        <f>PRRAS!E162</f>
        <v>3378995</v>
      </c>
      <c r="E152" s="58">
        <v>0</v>
      </c>
      <c r="F152" s="58">
        <v>0</v>
      </c>
      <c r="G152" s="59">
        <f t="shared" si="4"/>
        <v>1517713.835</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20529</v>
      </c>
      <c r="D154" s="58">
        <f>PRRAS!E164</f>
        <v>14694</v>
      </c>
      <c r="E154" s="58">
        <v>0</v>
      </c>
      <c r="F154" s="58">
        <v>0</v>
      </c>
      <c r="G154" s="59">
        <f t="shared" si="4"/>
        <v>7637.3009999999995</v>
      </c>
      <c r="H154" s="59">
        <f t="shared" si="5"/>
        <v>0</v>
      </c>
      <c r="I154" s="60">
        <v>0</v>
      </c>
    </row>
    <row r="155" spans="1:9" x14ac:dyDescent="0.2">
      <c r="A155" s="57">
        <v>151</v>
      </c>
      <c r="B155" s="58">
        <f>PRRAS!C165</f>
        <v>154</v>
      </c>
      <c r="C155" s="58">
        <f>PRRAS!D165</f>
        <v>19353</v>
      </c>
      <c r="D155" s="58">
        <f>PRRAS!E165</f>
        <v>23537</v>
      </c>
      <c r="E155" s="58">
        <v>0</v>
      </c>
      <c r="F155" s="58">
        <v>0</v>
      </c>
      <c r="G155" s="59">
        <f t="shared" si="4"/>
        <v>10229.758</v>
      </c>
      <c r="H155" s="59">
        <f t="shared" si="5"/>
        <v>0</v>
      </c>
      <c r="I155" s="60">
        <v>0</v>
      </c>
    </row>
    <row r="156" spans="1:9" x14ac:dyDescent="0.2">
      <c r="A156" s="57">
        <v>151</v>
      </c>
      <c r="B156" s="58">
        <f>PRRAS!C166</f>
        <v>155</v>
      </c>
      <c r="C156" s="58">
        <f>PRRAS!D166</f>
        <v>137251</v>
      </c>
      <c r="D156" s="58">
        <f>PRRAS!E166</f>
        <v>210729</v>
      </c>
      <c r="E156" s="58">
        <v>0</v>
      </c>
      <c r="F156" s="58">
        <v>0</v>
      </c>
      <c r="G156" s="59">
        <f t="shared" si="4"/>
        <v>86599.895000000004</v>
      </c>
      <c r="H156" s="59">
        <f t="shared" si="5"/>
        <v>0</v>
      </c>
      <c r="I156" s="60">
        <v>0</v>
      </c>
    </row>
    <row r="157" spans="1:9" x14ac:dyDescent="0.2">
      <c r="A157" s="57">
        <v>151</v>
      </c>
      <c r="B157" s="58">
        <f>PRRAS!C167</f>
        <v>156</v>
      </c>
      <c r="C157" s="58">
        <f>PRRAS!D167</f>
        <v>543760</v>
      </c>
      <c r="D157" s="58">
        <f>PRRAS!E167</f>
        <v>552346</v>
      </c>
      <c r="E157" s="58">
        <v>0</v>
      </c>
      <c r="F157" s="58">
        <v>0</v>
      </c>
      <c r="G157" s="59">
        <f t="shared" si="4"/>
        <v>257158.51199999999</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490016</v>
      </c>
      <c r="D159" s="58">
        <f>PRRAS!E169</f>
        <v>497754</v>
      </c>
      <c r="E159" s="58">
        <v>0</v>
      </c>
      <c r="F159" s="58">
        <v>0</v>
      </c>
      <c r="G159" s="59">
        <f t="shared" si="4"/>
        <v>234712.79200000002</v>
      </c>
      <c r="H159" s="59">
        <f t="shared" si="5"/>
        <v>0</v>
      </c>
      <c r="I159" s="60">
        <v>0</v>
      </c>
    </row>
    <row r="160" spans="1:9" x14ac:dyDescent="0.2">
      <c r="A160" s="57">
        <v>151</v>
      </c>
      <c r="B160" s="58">
        <f>PRRAS!C170</f>
        <v>159</v>
      </c>
      <c r="C160" s="58">
        <f>PRRAS!D170</f>
        <v>53744</v>
      </c>
      <c r="D160" s="58">
        <f>PRRAS!E170</f>
        <v>54592</v>
      </c>
      <c r="E160" s="58">
        <v>0</v>
      </c>
      <c r="F160" s="58">
        <v>0</v>
      </c>
      <c r="G160" s="59">
        <f t="shared" si="4"/>
        <v>25905.552</v>
      </c>
      <c r="H160" s="59">
        <f t="shared" si="5"/>
        <v>0</v>
      </c>
      <c r="I160" s="60">
        <v>0</v>
      </c>
    </row>
    <row r="161" spans="1:9" x14ac:dyDescent="0.2">
      <c r="A161" s="57">
        <v>151</v>
      </c>
      <c r="B161" s="58">
        <f>PRRAS!C171</f>
        <v>160</v>
      </c>
      <c r="C161" s="58">
        <f>PRRAS!D171</f>
        <v>740717</v>
      </c>
      <c r="D161" s="58">
        <f>PRRAS!E171</f>
        <v>801679</v>
      </c>
      <c r="E161" s="58">
        <v>0</v>
      </c>
      <c r="F161" s="58">
        <v>0</v>
      </c>
      <c r="G161" s="59">
        <f t="shared" si="4"/>
        <v>375052</v>
      </c>
      <c r="H161" s="59">
        <f t="shared" si="5"/>
        <v>0</v>
      </c>
      <c r="I161" s="60">
        <v>0</v>
      </c>
    </row>
    <row r="162" spans="1:9" x14ac:dyDescent="0.2">
      <c r="A162" s="57">
        <v>151</v>
      </c>
      <c r="B162" s="58">
        <f>PRRAS!C172</f>
        <v>161</v>
      </c>
      <c r="C162" s="58">
        <f>PRRAS!D172</f>
        <v>188814</v>
      </c>
      <c r="D162" s="58">
        <f>PRRAS!E172</f>
        <v>245690</v>
      </c>
      <c r="E162" s="58">
        <v>0</v>
      </c>
      <c r="F162" s="58">
        <v>0</v>
      </c>
      <c r="G162" s="59">
        <f t="shared" si="4"/>
        <v>109511.234</v>
      </c>
      <c r="H162" s="59">
        <f t="shared" si="5"/>
        <v>0</v>
      </c>
      <c r="I162" s="60">
        <v>0</v>
      </c>
    </row>
    <row r="163" spans="1:9" x14ac:dyDescent="0.2">
      <c r="A163" s="57">
        <v>151</v>
      </c>
      <c r="B163" s="58">
        <f>PRRAS!C173</f>
        <v>162</v>
      </c>
      <c r="C163" s="58">
        <f>PRRAS!D173</f>
        <v>45707</v>
      </c>
      <c r="D163" s="58">
        <f>PRRAS!E173</f>
        <v>41372</v>
      </c>
      <c r="E163" s="58">
        <v>0</v>
      </c>
      <c r="F163" s="58">
        <v>0</v>
      </c>
      <c r="G163" s="59">
        <f t="shared" si="4"/>
        <v>20809.062000000002</v>
      </c>
      <c r="H163" s="59">
        <f t="shared" si="5"/>
        <v>0</v>
      </c>
      <c r="I163" s="60">
        <v>0</v>
      </c>
    </row>
    <row r="164" spans="1:9" x14ac:dyDescent="0.2">
      <c r="A164" s="57">
        <v>151</v>
      </c>
      <c r="B164" s="58">
        <f>PRRAS!C174</f>
        <v>163</v>
      </c>
      <c r="C164" s="58">
        <f>PRRAS!D174</f>
        <v>140349</v>
      </c>
      <c r="D164" s="58">
        <f>PRRAS!E174</f>
        <v>189431</v>
      </c>
      <c r="E164" s="58">
        <v>0</v>
      </c>
      <c r="F164" s="58">
        <v>0</v>
      </c>
      <c r="G164" s="59">
        <f t="shared" si="4"/>
        <v>84631.392999999996</v>
      </c>
      <c r="H164" s="59">
        <f t="shared" si="5"/>
        <v>0</v>
      </c>
      <c r="I164" s="60">
        <v>0</v>
      </c>
    </row>
    <row r="165" spans="1:9" x14ac:dyDescent="0.2">
      <c r="A165" s="57">
        <v>151</v>
      </c>
      <c r="B165" s="58">
        <f>PRRAS!C175</f>
        <v>164</v>
      </c>
      <c r="C165" s="58">
        <f>PRRAS!D175</f>
        <v>2758</v>
      </c>
      <c r="D165" s="58">
        <f>PRRAS!E175</f>
        <v>8893</v>
      </c>
      <c r="E165" s="58">
        <v>0</v>
      </c>
      <c r="F165" s="58">
        <v>0</v>
      </c>
      <c r="G165" s="59">
        <f t="shared" si="4"/>
        <v>3369.2160000000003</v>
      </c>
      <c r="H165" s="59">
        <f t="shared" si="5"/>
        <v>0</v>
      </c>
      <c r="I165" s="60">
        <v>0</v>
      </c>
    </row>
    <row r="166" spans="1:9" x14ac:dyDescent="0.2">
      <c r="A166" s="57">
        <v>151</v>
      </c>
      <c r="B166" s="58">
        <f>PRRAS!C176</f>
        <v>165</v>
      </c>
      <c r="C166" s="58">
        <f>PRRAS!D176</f>
        <v>0</v>
      </c>
      <c r="D166" s="58">
        <f>PRRAS!E176</f>
        <v>5994</v>
      </c>
      <c r="E166" s="58">
        <v>0</v>
      </c>
      <c r="F166" s="58">
        <v>0</v>
      </c>
      <c r="G166" s="59">
        <f t="shared" si="4"/>
        <v>1978.02</v>
      </c>
      <c r="H166" s="59">
        <f t="shared" si="5"/>
        <v>0</v>
      </c>
      <c r="I166" s="60">
        <v>0</v>
      </c>
    </row>
    <row r="167" spans="1:9" x14ac:dyDescent="0.2">
      <c r="A167" s="57">
        <v>151</v>
      </c>
      <c r="B167" s="58">
        <f>PRRAS!C177</f>
        <v>166</v>
      </c>
      <c r="C167" s="58">
        <f>PRRAS!D177</f>
        <v>326806</v>
      </c>
      <c r="D167" s="58">
        <f>PRRAS!E177</f>
        <v>345294</v>
      </c>
      <c r="E167" s="58">
        <v>0</v>
      </c>
      <c r="F167" s="58">
        <v>0</v>
      </c>
      <c r="G167" s="59">
        <f t="shared" si="4"/>
        <v>168887.40400000001</v>
      </c>
      <c r="H167" s="59">
        <f t="shared" si="5"/>
        <v>0</v>
      </c>
      <c r="I167" s="60">
        <v>0</v>
      </c>
    </row>
    <row r="168" spans="1:9" x14ac:dyDescent="0.2">
      <c r="A168" s="57">
        <v>151</v>
      </c>
      <c r="B168" s="58">
        <f>PRRAS!C178</f>
        <v>167</v>
      </c>
      <c r="C168" s="58">
        <f>PRRAS!D178</f>
        <v>31289</v>
      </c>
      <c r="D168" s="58">
        <f>PRRAS!E178</f>
        <v>36813</v>
      </c>
      <c r="E168" s="58">
        <v>0</v>
      </c>
      <c r="F168" s="58">
        <v>0</v>
      </c>
      <c r="G168" s="59">
        <f t="shared" si="4"/>
        <v>17520.805</v>
      </c>
      <c r="H168" s="59">
        <f t="shared" si="5"/>
        <v>0</v>
      </c>
      <c r="I168" s="60">
        <v>0</v>
      </c>
    </row>
    <row r="169" spans="1:9" x14ac:dyDescent="0.2">
      <c r="A169" s="57">
        <v>151</v>
      </c>
      <c r="B169" s="58">
        <f>PRRAS!C179</f>
        <v>168</v>
      </c>
      <c r="C169" s="58">
        <f>PRRAS!D179</f>
        <v>139366</v>
      </c>
      <c r="D169" s="58">
        <f>PRRAS!E179</f>
        <v>148068</v>
      </c>
      <c r="E169" s="58">
        <v>0</v>
      </c>
      <c r="F169" s="58">
        <v>0</v>
      </c>
      <c r="G169" s="59">
        <f t="shared" si="4"/>
        <v>73164.33600000001</v>
      </c>
      <c r="H169" s="59">
        <f t="shared" si="5"/>
        <v>0</v>
      </c>
      <c r="I169" s="60">
        <v>0</v>
      </c>
    </row>
    <row r="170" spans="1:9" x14ac:dyDescent="0.2">
      <c r="A170" s="57">
        <v>151</v>
      </c>
      <c r="B170" s="58">
        <f>PRRAS!C180</f>
        <v>169</v>
      </c>
      <c r="C170" s="58">
        <f>PRRAS!D180</f>
        <v>147309</v>
      </c>
      <c r="D170" s="58">
        <f>PRRAS!E180</f>
        <v>149625</v>
      </c>
      <c r="E170" s="58">
        <v>0</v>
      </c>
      <c r="F170" s="58">
        <v>0</v>
      </c>
      <c r="G170" s="59">
        <f t="shared" si="4"/>
        <v>75468.471000000005</v>
      </c>
      <c r="H170" s="59">
        <f t="shared" si="5"/>
        <v>0</v>
      </c>
      <c r="I170" s="60">
        <v>0</v>
      </c>
    </row>
    <row r="171" spans="1:9" x14ac:dyDescent="0.2">
      <c r="A171" s="57">
        <v>151</v>
      </c>
      <c r="B171" s="58">
        <f>PRRAS!C181</f>
        <v>170</v>
      </c>
      <c r="C171" s="58">
        <f>PRRAS!D181</f>
        <v>7295</v>
      </c>
      <c r="D171" s="58">
        <f>PRRAS!E181</f>
        <v>7551</v>
      </c>
      <c r="E171" s="58">
        <v>0</v>
      </c>
      <c r="F171" s="58">
        <v>0</v>
      </c>
      <c r="G171" s="59">
        <f t="shared" si="4"/>
        <v>3807.4900000000002</v>
      </c>
      <c r="H171" s="59">
        <f t="shared" si="5"/>
        <v>0</v>
      </c>
      <c r="I171" s="60">
        <v>0</v>
      </c>
    </row>
    <row r="172" spans="1:9" x14ac:dyDescent="0.2">
      <c r="A172" s="57">
        <v>151</v>
      </c>
      <c r="B172" s="58">
        <f>PRRAS!C182</f>
        <v>171</v>
      </c>
      <c r="C172" s="58">
        <f>PRRAS!D182</f>
        <v>818</v>
      </c>
      <c r="D172" s="58">
        <f>PRRAS!E182</f>
        <v>2391</v>
      </c>
      <c r="E172" s="58">
        <v>0</v>
      </c>
      <c r="F172" s="58">
        <v>0</v>
      </c>
      <c r="G172" s="59">
        <f t="shared" si="4"/>
        <v>957.6</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729</v>
      </c>
      <c r="D174" s="58">
        <f>PRRAS!E184</f>
        <v>846</v>
      </c>
      <c r="E174" s="58">
        <v>0</v>
      </c>
      <c r="F174" s="58">
        <v>0</v>
      </c>
      <c r="G174" s="59">
        <f t="shared" si="4"/>
        <v>418.83299999999997</v>
      </c>
      <c r="H174" s="59">
        <f t="shared" si="5"/>
        <v>0</v>
      </c>
      <c r="I174" s="60">
        <v>0</v>
      </c>
    </row>
    <row r="175" spans="1:9" x14ac:dyDescent="0.2">
      <c r="A175" s="57">
        <v>151</v>
      </c>
      <c r="B175" s="58">
        <f>PRRAS!C185</f>
        <v>174</v>
      </c>
      <c r="C175" s="58">
        <f>PRRAS!D185</f>
        <v>128892</v>
      </c>
      <c r="D175" s="58">
        <f>PRRAS!E185</f>
        <v>112115</v>
      </c>
      <c r="E175" s="58">
        <v>0</v>
      </c>
      <c r="F175" s="58">
        <v>0</v>
      </c>
      <c r="G175" s="59">
        <f t="shared" si="4"/>
        <v>61443.227999999996</v>
      </c>
      <c r="H175" s="59">
        <f t="shared" si="5"/>
        <v>0</v>
      </c>
      <c r="I175" s="60">
        <v>0</v>
      </c>
    </row>
    <row r="176" spans="1:9" x14ac:dyDescent="0.2">
      <c r="A176" s="57">
        <v>151</v>
      </c>
      <c r="B176" s="58">
        <f>PRRAS!C186</f>
        <v>175</v>
      </c>
      <c r="C176" s="58">
        <f>PRRAS!D186</f>
        <v>18045</v>
      </c>
      <c r="D176" s="58">
        <f>PRRAS!E186</f>
        <v>20504</v>
      </c>
      <c r="E176" s="58">
        <v>0</v>
      </c>
      <c r="F176" s="58">
        <v>0</v>
      </c>
      <c r="G176" s="59">
        <f t="shared" si="4"/>
        <v>10334.275</v>
      </c>
      <c r="H176" s="59">
        <f t="shared" si="5"/>
        <v>0</v>
      </c>
      <c r="I176" s="60">
        <v>0</v>
      </c>
    </row>
    <row r="177" spans="1:9" x14ac:dyDescent="0.2">
      <c r="A177" s="57">
        <v>151</v>
      </c>
      <c r="B177" s="58">
        <f>PRRAS!C187</f>
        <v>176</v>
      </c>
      <c r="C177" s="58">
        <f>PRRAS!D187</f>
        <v>41986</v>
      </c>
      <c r="D177" s="58">
        <f>PRRAS!E187</f>
        <v>22825</v>
      </c>
      <c r="E177" s="58">
        <v>0</v>
      </c>
      <c r="F177" s="58">
        <v>0</v>
      </c>
      <c r="G177" s="59">
        <f t="shared" si="4"/>
        <v>15423.936</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28200</v>
      </c>
      <c r="D179" s="58">
        <f>PRRAS!E189</f>
        <v>29210</v>
      </c>
      <c r="E179" s="58">
        <v>0</v>
      </c>
      <c r="F179" s="58">
        <v>0</v>
      </c>
      <c r="G179" s="59">
        <f t="shared" si="4"/>
        <v>15418.359999999999</v>
      </c>
      <c r="H179" s="59">
        <f t="shared" si="5"/>
        <v>0</v>
      </c>
      <c r="I179" s="60">
        <v>0</v>
      </c>
    </row>
    <row r="180" spans="1:9" x14ac:dyDescent="0.2">
      <c r="A180" s="57">
        <v>151</v>
      </c>
      <c r="B180" s="58">
        <f>PRRAS!C190</f>
        <v>179</v>
      </c>
      <c r="C180" s="58">
        <f>PRRAS!D190</f>
        <v>7273</v>
      </c>
      <c r="D180" s="58">
        <f>PRRAS!E190</f>
        <v>7273</v>
      </c>
      <c r="E180" s="58">
        <v>0</v>
      </c>
      <c r="F180" s="58">
        <v>0</v>
      </c>
      <c r="G180" s="59">
        <f t="shared" si="4"/>
        <v>3905.6009999999997</v>
      </c>
      <c r="H180" s="59">
        <f t="shared" si="5"/>
        <v>0</v>
      </c>
      <c r="I180" s="60">
        <v>0</v>
      </c>
    </row>
    <row r="181" spans="1:9" x14ac:dyDescent="0.2">
      <c r="A181" s="57">
        <v>151</v>
      </c>
      <c r="B181" s="58">
        <f>PRRAS!C191</f>
        <v>180</v>
      </c>
      <c r="C181" s="58">
        <f>PRRAS!D191</f>
        <v>12493</v>
      </c>
      <c r="D181" s="58">
        <f>PRRAS!E191</f>
        <v>11059</v>
      </c>
      <c r="E181" s="58">
        <v>0</v>
      </c>
      <c r="F181" s="58">
        <v>0</v>
      </c>
      <c r="G181" s="59">
        <f t="shared" si="4"/>
        <v>6229.98</v>
      </c>
      <c r="H181" s="59">
        <f t="shared" si="5"/>
        <v>0</v>
      </c>
      <c r="I181" s="60">
        <v>0</v>
      </c>
    </row>
    <row r="182" spans="1:9" x14ac:dyDescent="0.2">
      <c r="A182" s="57">
        <v>151</v>
      </c>
      <c r="B182" s="58">
        <f>PRRAS!C192</f>
        <v>181</v>
      </c>
      <c r="C182" s="58">
        <f>PRRAS!D192</f>
        <v>1082</v>
      </c>
      <c r="D182" s="58">
        <f>PRRAS!E192</f>
        <v>2571</v>
      </c>
      <c r="E182" s="58">
        <v>0</v>
      </c>
      <c r="F182" s="58">
        <v>0</v>
      </c>
      <c r="G182" s="59">
        <f t="shared" si="4"/>
        <v>1126.5439999999999</v>
      </c>
      <c r="H182" s="59">
        <f t="shared" si="5"/>
        <v>0</v>
      </c>
      <c r="I182" s="60">
        <v>0</v>
      </c>
    </row>
    <row r="183" spans="1:9" x14ac:dyDescent="0.2">
      <c r="A183" s="57">
        <v>151</v>
      </c>
      <c r="B183" s="58">
        <f>PRRAS!C193</f>
        <v>182</v>
      </c>
      <c r="C183" s="58">
        <f>PRRAS!D193</f>
        <v>8548</v>
      </c>
      <c r="D183" s="58">
        <f>PRRAS!E193</f>
        <v>17591</v>
      </c>
      <c r="E183" s="58">
        <v>0</v>
      </c>
      <c r="F183" s="58">
        <v>0</v>
      </c>
      <c r="G183" s="59">
        <f t="shared" si="4"/>
        <v>7958.86</v>
      </c>
      <c r="H183" s="59">
        <f t="shared" si="5"/>
        <v>0</v>
      </c>
      <c r="I183" s="60">
        <v>0</v>
      </c>
    </row>
    <row r="184" spans="1:9" x14ac:dyDescent="0.2">
      <c r="A184" s="57">
        <v>151</v>
      </c>
      <c r="B184" s="58">
        <f>PRRAS!C194</f>
        <v>183</v>
      </c>
      <c r="C184" s="58">
        <f>PRRAS!D194</f>
        <v>11265</v>
      </c>
      <c r="D184" s="58">
        <f>PRRAS!E194</f>
        <v>1082</v>
      </c>
      <c r="E184" s="58">
        <v>0</v>
      </c>
      <c r="F184" s="58">
        <v>0</v>
      </c>
      <c r="G184" s="59">
        <f t="shared" si="4"/>
        <v>2457.5070000000001</v>
      </c>
      <c r="H184" s="59">
        <f t="shared" si="5"/>
        <v>0</v>
      </c>
      <c r="I184" s="60">
        <v>0</v>
      </c>
    </row>
    <row r="185" spans="1:9" x14ac:dyDescent="0.2">
      <c r="A185" s="57">
        <v>151</v>
      </c>
      <c r="B185" s="58">
        <f>PRRAS!C195</f>
        <v>184</v>
      </c>
      <c r="C185" s="58">
        <f>PRRAS!D195</f>
        <v>75570</v>
      </c>
      <c r="D185" s="58">
        <f>PRRAS!E195</f>
        <v>78631</v>
      </c>
      <c r="E185" s="58">
        <v>0</v>
      </c>
      <c r="F185" s="58">
        <v>0</v>
      </c>
      <c r="G185" s="59">
        <f t="shared" si="4"/>
        <v>42841.087999999996</v>
      </c>
      <c r="H185" s="59">
        <f t="shared" si="5"/>
        <v>0</v>
      </c>
      <c r="I185" s="60">
        <v>0</v>
      </c>
    </row>
    <row r="186" spans="1:9" x14ac:dyDescent="0.2">
      <c r="A186" s="57">
        <v>151</v>
      </c>
      <c r="B186" s="58">
        <f>PRRAS!C196</f>
        <v>185</v>
      </c>
      <c r="C186" s="58">
        <f>PRRAS!D196</f>
        <v>20635</v>
      </c>
      <c r="D186" s="58">
        <f>PRRAS!E196</f>
        <v>19949</v>
      </c>
      <c r="E186" s="58">
        <v>0</v>
      </c>
      <c r="F186" s="58">
        <v>0</v>
      </c>
      <c r="G186" s="59">
        <f t="shared" si="4"/>
        <v>11198.605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6675</v>
      </c>
      <c r="D188" s="58">
        <f>PRRAS!E198</f>
        <v>6675</v>
      </c>
      <c r="E188" s="58">
        <v>0</v>
      </c>
      <c r="F188" s="58">
        <v>0</v>
      </c>
      <c r="G188" s="59">
        <f t="shared" si="4"/>
        <v>3744.6750000000002</v>
      </c>
      <c r="H188" s="59">
        <f t="shared" si="5"/>
        <v>0</v>
      </c>
      <c r="I188" s="60">
        <v>0</v>
      </c>
    </row>
    <row r="189" spans="1:9" x14ac:dyDescent="0.2">
      <c r="A189" s="57">
        <v>151</v>
      </c>
      <c r="B189" s="58">
        <f>PRRAS!C199</f>
        <v>188</v>
      </c>
      <c r="C189" s="58">
        <f>PRRAS!D199</f>
        <v>0</v>
      </c>
      <c r="D189" s="58">
        <f>PRRAS!E199</f>
        <v>0</v>
      </c>
      <c r="E189" s="58">
        <v>0</v>
      </c>
      <c r="F189" s="58">
        <v>0</v>
      </c>
      <c r="G189" s="59">
        <f t="shared" si="4"/>
        <v>0</v>
      </c>
      <c r="H189" s="59">
        <f t="shared" si="5"/>
        <v>0</v>
      </c>
      <c r="I189" s="60">
        <v>0</v>
      </c>
    </row>
    <row r="190" spans="1:9" x14ac:dyDescent="0.2">
      <c r="A190" s="57">
        <v>151</v>
      </c>
      <c r="B190" s="58">
        <f>PRRAS!C200</f>
        <v>189</v>
      </c>
      <c r="C190" s="58">
        <f>PRRAS!D200</f>
        <v>670</v>
      </c>
      <c r="D190" s="58">
        <f>PRRAS!E200</f>
        <v>370</v>
      </c>
      <c r="E190" s="58">
        <v>0</v>
      </c>
      <c r="F190" s="58">
        <v>0</v>
      </c>
      <c r="G190" s="59">
        <f t="shared" si="4"/>
        <v>266.49</v>
      </c>
      <c r="H190" s="59">
        <f t="shared" si="5"/>
        <v>0</v>
      </c>
      <c r="I190" s="60">
        <v>0</v>
      </c>
    </row>
    <row r="191" spans="1:9" x14ac:dyDescent="0.2">
      <c r="A191" s="57">
        <v>151</v>
      </c>
      <c r="B191" s="58">
        <f>PRRAS!C201</f>
        <v>190</v>
      </c>
      <c r="C191" s="58">
        <f>PRRAS!D201</f>
        <v>11746</v>
      </c>
      <c r="D191" s="58">
        <f>PRRAS!E201</f>
        <v>12334</v>
      </c>
      <c r="E191" s="58">
        <v>0</v>
      </c>
      <c r="F191" s="58">
        <v>0</v>
      </c>
      <c r="G191" s="59">
        <f t="shared" si="4"/>
        <v>6918.66</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1544</v>
      </c>
      <c r="D193" s="58">
        <f>PRRAS!E203</f>
        <v>570</v>
      </c>
      <c r="E193" s="58">
        <v>0</v>
      </c>
      <c r="F193" s="58">
        <v>0</v>
      </c>
      <c r="G193" s="59">
        <f t="shared" si="4"/>
        <v>515.32799999999997</v>
      </c>
      <c r="H193" s="59">
        <f t="shared" si="5"/>
        <v>0</v>
      </c>
      <c r="I193" s="60">
        <v>0</v>
      </c>
    </row>
    <row r="194" spans="1:9" x14ac:dyDescent="0.2">
      <c r="A194" s="57">
        <v>151</v>
      </c>
      <c r="B194" s="58">
        <f>PRRAS!C204</f>
        <v>193</v>
      </c>
      <c r="C194" s="58">
        <f>PRRAS!D204</f>
        <v>3543</v>
      </c>
      <c r="D194" s="58">
        <f>PRRAS!E204</f>
        <v>2808</v>
      </c>
      <c r="E194" s="58">
        <v>0</v>
      </c>
      <c r="F194" s="58">
        <v>0</v>
      </c>
      <c r="G194" s="59">
        <f t="shared" ref="G194:G257" si="6">(B194/1000)*(C194*1+D194*2)</f>
        <v>1767.6870000000001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3543</v>
      </c>
      <c r="D208" s="58">
        <f>PRRAS!E218</f>
        <v>2808</v>
      </c>
      <c r="E208" s="58">
        <v>0</v>
      </c>
      <c r="F208" s="58">
        <v>0</v>
      </c>
      <c r="G208" s="59">
        <f t="shared" si="6"/>
        <v>1895.913</v>
      </c>
      <c r="H208" s="59">
        <f t="shared" si="7"/>
        <v>0</v>
      </c>
      <c r="I208" s="60">
        <v>0</v>
      </c>
    </row>
    <row r="209" spans="1:9" x14ac:dyDescent="0.2">
      <c r="A209" s="57">
        <v>151</v>
      </c>
      <c r="B209" s="58">
        <f>PRRAS!C219</f>
        <v>208</v>
      </c>
      <c r="C209" s="58">
        <f>PRRAS!D219</f>
        <v>2905</v>
      </c>
      <c r="D209" s="58">
        <f>PRRAS!E219</f>
        <v>2758</v>
      </c>
      <c r="E209" s="58">
        <v>0</v>
      </c>
      <c r="F209" s="58">
        <v>0</v>
      </c>
      <c r="G209" s="59">
        <f t="shared" si="6"/>
        <v>1751.568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50</v>
      </c>
      <c r="E211" s="58">
        <v>0</v>
      </c>
      <c r="F211" s="58">
        <v>0</v>
      </c>
      <c r="G211" s="59">
        <f t="shared" si="6"/>
        <v>21</v>
      </c>
      <c r="H211" s="59">
        <f t="shared" si="7"/>
        <v>0</v>
      </c>
      <c r="I211" s="60">
        <v>0</v>
      </c>
    </row>
    <row r="212" spans="1:9" x14ac:dyDescent="0.2">
      <c r="A212" s="57">
        <v>151</v>
      </c>
      <c r="B212" s="58">
        <f>PRRAS!C222</f>
        <v>211</v>
      </c>
      <c r="C212" s="58">
        <f>PRRAS!D222</f>
        <v>638</v>
      </c>
      <c r="D212" s="58">
        <f>PRRAS!E222</f>
        <v>0</v>
      </c>
      <c r="E212" s="58">
        <v>0</v>
      </c>
      <c r="F212" s="58">
        <v>0</v>
      </c>
      <c r="G212" s="59">
        <f t="shared" si="6"/>
        <v>134.61799999999999</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4758248</v>
      </c>
      <c r="D282" s="58">
        <f>PRRAS!E292</f>
        <v>4984788</v>
      </c>
      <c r="E282" s="58">
        <v>0</v>
      </c>
      <c r="F282" s="58">
        <v>0</v>
      </c>
      <c r="G282" s="59">
        <f t="shared" si="8"/>
        <v>4138518.5440000002</v>
      </c>
      <c r="H282" s="59">
        <f t="shared" si="9"/>
        <v>0</v>
      </c>
      <c r="I282" s="60">
        <v>0</v>
      </c>
    </row>
    <row r="283" spans="1:9" x14ac:dyDescent="0.2">
      <c r="A283" s="57">
        <v>151</v>
      </c>
      <c r="B283" s="58">
        <f>PRRAS!C293</f>
        <v>282</v>
      </c>
      <c r="C283" s="58">
        <f>PRRAS!D293</f>
        <v>0</v>
      </c>
      <c r="D283" s="58">
        <f>PRRAS!E293</f>
        <v>132349</v>
      </c>
      <c r="E283" s="58">
        <v>0</v>
      </c>
      <c r="F283" s="58">
        <v>0</v>
      </c>
      <c r="G283" s="59">
        <f t="shared" si="8"/>
        <v>74644.835999999996</v>
      </c>
      <c r="H283" s="59">
        <f t="shared" si="9"/>
        <v>0</v>
      </c>
      <c r="I283" s="60">
        <v>0</v>
      </c>
    </row>
    <row r="284" spans="1:9" x14ac:dyDescent="0.2">
      <c r="A284" s="57">
        <v>151</v>
      </c>
      <c r="B284" s="58">
        <f>PRRAS!C294</f>
        <v>283</v>
      </c>
      <c r="C284" s="58">
        <f>PRRAS!D294</f>
        <v>13492</v>
      </c>
      <c r="D284" s="58">
        <f>PRRAS!E294</f>
        <v>0</v>
      </c>
      <c r="E284" s="58">
        <v>0</v>
      </c>
      <c r="F284" s="58">
        <v>0</v>
      </c>
      <c r="G284" s="59">
        <f t="shared" si="8"/>
        <v>3818.2359999999994</v>
      </c>
      <c r="H284" s="59">
        <f t="shared" si="9"/>
        <v>0</v>
      </c>
      <c r="I284" s="60">
        <v>0</v>
      </c>
    </row>
    <row r="285" spans="1:9" x14ac:dyDescent="0.2">
      <c r="A285" s="57">
        <v>151</v>
      </c>
      <c r="B285" s="58">
        <f>PRRAS!C295</f>
        <v>284</v>
      </c>
      <c r="C285" s="58">
        <f>PRRAS!D295</f>
        <v>76414</v>
      </c>
      <c r="D285" s="58">
        <f>PRRAS!E295</f>
        <v>32328</v>
      </c>
      <c r="E285" s="58">
        <v>0</v>
      </c>
      <c r="F285" s="58">
        <v>0</v>
      </c>
      <c r="G285" s="59">
        <f t="shared" si="8"/>
        <v>40063.879999999997</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12543</v>
      </c>
      <c r="D287" s="58">
        <f>PRRAS!E297</f>
        <v>9452</v>
      </c>
      <c r="E287" s="58">
        <v>0</v>
      </c>
      <c r="F287" s="58">
        <v>0</v>
      </c>
      <c r="G287" s="59">
        <f t="shared" si="8"/>
        <v>8993.8419999999987</v>
      </c>
      <c r="H287" s="59">
        <f t="shared" si="9"/>
        <v>0</v>
      </c>
      <c r="I287" s="60">
        <v>0</v>
      </c>
    </row>
    <row r="288" spans="1:9" x14ac:dyDescent="0.2">
      <c r="A288" s="57">
        <v>151</v>
      </c>
      <c r="B288" s="58">
        <f>PRRAS!C298</f>
        <v>287</v>
      </c>
      <c r="C288" s="58">
        <f>PRRAS!D298</f>
        <v>3398</v>
      </c>
      <c r="D288" s="58">
        <f>PRRAS!E298</f>
        <v>2112</v>
      </c>
      <c r="E288" s="58">
        <v>0</v>
      </c>
      <c r="F288" s="58">
        <v>0</v>
      </c>
      <c r="G288" s="59">
        <f t="shared" si="8"/>
        <v>2187.5139999999997</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30593</v>
      </c>
      <c r="D342" s="58">
        <f>PRRAS!E353</f>
        <v>107653</v>
      </c>
      <c r="E342" s="58">
        <v>0</v>
      </c>
      <c r="F342" s="58">
        <v>0</v>
      </c>
      <c r="G342" s="59">
        <f t="shared" si="10"/>
        <v>83851.559000000008</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30593</v>
      </c>
      <c r="D355" s="58">
        <f>PRRAS!E366</f>
        <v>107653</v>
      </c>
      <c r="E355" s="58">
        <v>0</v>
      </c>
      <c r="F355" s="58">
        <v>0</v>
      </c>
      <c r="G355" s="59">
        <f t="shared" si="10"/>
        <v>87048.245999999999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25669</v>
      </c>
      <c r="D361" s="58">
        <f>PRRAS!E372</f>
        <v>96210</v>
      </c>
      <c r="E361" s="58">
        <v>0</v>
      </c>
      <c r="F361" s="58">
        <v>0</v>
      </c>
      <c r="G361" s="59">
        <f t="shared" si="10"/>
        <v>78512.039999999994</v>
      </c>
      <c r="H361" s="59">
        <f t="shared" si="11"/>
        <v>0</v>
      </c>
      <c r="I361" s="60">
        <v>0</v>
      </c>
    </row>
    <row r="362" spans="1:9" x14ac:dyDescent="0.2">
      <c r="A362" s="57">
        <v>151</v>
      </c>
      <c r="B362" s="58">
        <f>PRRAS!C373</f>
        <v>361</v>
      </c>
      <c r="C362" s="58">
        <f>PRRAS!D373</f>
        <v>20652</v>
      </c>
      <c r="D362" s="58">
        <f>PRRAS!E373</f>
        <v>82644</v>
      </c>
      <c r="E362" s="58">
        <v>0</v>
      </c>
      <c r="F362" s="58">
        <v>0</v>
      </c>
      <c r="G362" s="59">
        <f t="shared" si="10"/>
        <v>67124.34</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125</v>
      </c>
      <c r="E364" s="58">
        <v>0</v>
      </c>
      <c r="F364" s="58">
        <v>0</v>
      </c>
      <c r="G364" s="59">
        <f t="shared" si="10"/>
        <v>90.75</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2345</v>
      </c>
      <c r="D366" s="58">
        <f>PRRAS!E377</f>
        <v>0</v>
      </c>
      <c r="E366" s="58">
        <v>0</v>
      </c>
      <c r="F366" s="58">
        <v>0</v>
      </c>
      <c r="G366" s="59">
        <f t="shared" si="10"/>
        <v>855.92499999999995</v>
      </c>
      <c r="H366" s="59">
        <f t="shared" si="11"/>
        <v>0</v>
      </c>
      <c r="I366" s="60">
        <v>0</v>
      </c>
    </row>
    <row r="367" spans="1:9" x14ac:dyDescent="0.2">
      <c r="A367" s="57">
        <v>151</v>
      </c>
      <c r="B367" s="58">
        <f>PRRAS!C378</f>
        <v>366</v>
      </c>
      <c r="C367" s="58">
        <f>PRRAS!D378</f>
        <v>0</v>
      </c>
      <c r="D367" s="58">
        <f>PRRAS!E378</f>
        <v>1584</v>
      </c>
      <c r="E367" s="58">
        <v>0</v>
      </c>
      <c r="F367" s="58">
        <v>0</v>
      </c>
      <c r="G367" s="59">
        <f t="shared" si="10"/>
        <v>1159.4880000000001</v>
      </c>
      <c r="H367" s="59">
        <f t="shared" si="11"/>
        <v>0</v>
      </c>
      <c r="I367" s="60">
        <v>0</v>
      </c>
    </row>
    <row r="368" spans="1:9" x14ac:dyDescent="0.2">
      <c r="A368" s="57">
        <v>151</v>
      </c>
      <c r="B368" s="58">
        <f>PRRAS!C379</f>
        <v>367</v>
      </c>
      <c r="C368" s="58">
        <f>PRRAS!D379</f>
        <v>2672</v>
      </c>
      <c r="D368" s="58">
        <f>PRRAS!E379</f>
        <v>11857</v>
      </c>
      <c r="E368" s="58">
        <v>0</v>
      </c>
      <c r="F368" s="58">
        <v>0</v>
      </c>
      <c r="G368" s="59">
        <f t="shared" si="10"/>
        <v>9683.6620000000003</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4924</v>
      </c>
      <c r="D375" s="58">
        <f>PRRAS!E386</f>
        <v>11443</v>
      </c>
      <c r="E375" s="58">
        <v>0</v>
      </c>
      <c r="F375" s="58">
        <v>0</v>
      </c>
      <c r="G375" s="59">
        <f t="shared" si="10"/>
        <v>10400.94</v>
      </c>
      <c r="H375" s="59">
        <f t="shared" si="11"/>
        <v>0</v>
      </c>
      <c r="I375" s="60">
        <v>0</v>
      </c>
    </row>
    <row r="376" spans="1:9" x14ac:dyDescent="0.2">
      <c r="A376" s="57">
        <v>151</v>
      </c>
      <c r="B376" s="58">
        <f>PRRAS!C387</f>
        <v>375</v>
      </c>
      <c r="C376" s="58">
        <f>PRRAS!D387</f>
        <v>4924</v>
      </c>
      <c r="D376" s="58">
        <f>PRRAS!E387</f>
        <v>11443</v>
      </c>
      <c r="E376" s="58">
        <v>0</v>
      </c>
      <c r="F376" s="58">
        <v>0</v>
      </c>
      <c r="G376" s="59">
        <f t="shared" si="10"/>
        <v>10428.75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30593</v>
      </c>
      <c r="D400" s="58">
        <f>PRRAS!E411</f>
        <v>107653</v>
      </c>
      <c r="E400" s="58">
        <v>0</v>
      </c>
      <c r="F400" s="58">
        <v>0</v>
      </c>
      <c r="G400" s="59">
        <f t="shared" si="12"/>
        <v>98113.701000000001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4744756</v>
      </c>
      <c r="D404" s="58">
        <f>PRRAS!E415</f>
        <v>5117137</v>
      </c>
      <c r="E404" s="58">
        <v>0</v>
      </c>
      <c r="F404" s="58">
        <v>0</v>
      </c>
      <c r="G404" s="59">
        <f t="shared" si="12"/>
        <v>6036549.0900000008</v>
      </c>
      <c r="H404" s="59">
        <f t="shared" si="13"/>
        <v>0</v>
      </c>
      <c r="I404" s="60">
        <v>0</v>
      </c>
    </row>
    <row r="405" spans="1:9" x14ac:dyDescent="0.2">
      <c r="A405" s="57">
        <v>151</v>
      </c>
      <c r="B405" s="58">
        <f>PRRAS!C416</f>
        <v>404</v>
      </c>
      <c r="C405" s="58">
        <f>PRRAS!D416</f>
        <v>4788841</v>
      </c>
      <c r="D405" s="58">
        <f>PRRAS!E416</f>
        <v>5092441</v>
      </c>
      <c r="E405" s="58">
        <v>0</v>
      </c>
      <c r="F405" s="58">
        <v>0</v>
      </c>
      <c r="G405" s="59">
        <f t="shared" si="12"/>
        <v>6049384.0920000002</v>
      </c>
      <c r="H405" s="59">
        <f t="shared" si="13"/>
        <v>0</v>
      </c>
      <c r="I405" s="60">
        <v>0</v>
      </c>
    </row>
    <row r="406" spans="1:9" x14ac:dyDescent="0.2">
      <c r="A406" s="57">
        <v>151</v>
      </c>
      <c r="B406" s="58">
        <f>PRRAS!C417</f>
        <v>405</v>
      </c>
      <c r="C406" s="58">
        <f>PRRAS!D417</f>
        <v>0</v>
      </c>
      <c r="D406" s="58">
        <f>PRRAS!E417</f>
        <v>24696</v>
      </c>
      <c r="E406" s="58">
        <v>0</v>
      </c>
      <c r="F406" s="58">
        <v>0</v>
      </c>
      <c r="G406" s="59">
        <f t="shared" si="12"/>
        <v>20003.760000000002</v>
      </c>
      <c r="H406" s="59">
        <f t="shared" si="13"/>
        <v>0</v>
      </c>
      <c r="I406" s="60">
        <v>0</v>
      </c>
    </row>
    <row r="407" spans="1:9" x14ac:dyDescent="0.2">
      <c r="A407" s="57">
        <v>151</v>
      </c>
      <c r="B407" s="58">
        <f>PRRAS!C418</f>
        <v>406</v>
      </c>
      <c r="C407" s="58">
        <f>PRRAS!D418</f>
        <v>44085</v>
      </c>
      <c r="D407" s="58">
        <f>PRRAS!E418</f>
        <v>0</v>
      </c>
      <c r="E407" s="58">
        <v>0</v>
      </c>
      <c r="F407" s="58">
        <v>0</v>
      </c>
      <c r="G407" s="59">
        <f t="shared" si="12"/>
        <v>17898.510000000002</v>
      </c>
      <c r="H407" s="59">
        <f t="shared" si="13"/>
        <v>0</v>
      </c>
      <c r="I407" s="60">
        <v>0</v>
      </c>
    </row>
    <row r="408" spans="1:9" x14ac:dyDescent="0.2">
      <c r="A408" s="57">
        <v>151</v>
      </c>
      <c r="B408" s="58">
        <f>PRRAS!C419</f>
        <v>407</v>
      </c>
      <c r="C408" s="58">
        <f>PRRAS!D419</f>
        <v>76414</v>
      </c>
      <c r="D408" s="58">
        <f>PRRAS!E419</f>
        <v>32328</v>
      </c>
      <c r="E408" s="58">
        <v>0</v>
      </c>
      <c r="F408" s="58">
        <v>0</v>
      </c>
      <c r="G408" s="59">
        <f t="shared" si="12"/>
        <v>57415.49</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12543</v>
      </c>
      <c r="D410" s="58">
        <f>PRRAS!E421</f>
        <v>9452</v>
      </c>
      <c r="E410" s="58">
        <v>0</v>
      </c>
      <c r="F410" s="58">
        <v>0</v>
      </c>
      <c r="G410" s="59">
        <f t="shared" si="12"/>
        <v>12861.822999999999</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4744756</v>
      </c>
      <c r="D630" s="58">
        <f>PRRAS!E642</f>
        <v>5117137</v>
      </c>
      <c r="E630" s="58">
        <v>0</v>
      </c>
      <c r="F630" s="58">
        <v>0</v>
      </c>
      <c r="G630" s="59">
        <f t="shared" si="18"/>
        <v>9421809.8699999992</v>
      </c>
      <c r="H630" s="59">
        <f t="shared" si="19"/>
        <v>0</v>
      </c>
      <c r="I630" s="60">
        <v>0</v>
      </c>
    </row>
    <row r="631" spans="1:9" x14ac:dyDescent="0.2">
      <c r="A631" s="57">
        <v>151</v>
      </c>
      <c r="B631" s="58">
        <f>PRRAS!C643</f>
        <v>630</v>
      </c>
      <c r="C631" s="58">
        <f>PRRAS!D643</f>
        <v>4788841</v>
      </c>
      <c r="D631" s="58">
        <f>PRRAS!E643</f>
        <v>5092441</v>
      </c>
      <c r="E631" s="58">
        <v>0</v>
      </c>
      <c r="F631" s="58">
        <v>0</v>
      </c>
      <c r="G631" s="59">
        <f t="shared" si="18"/>
        <v>9433445.4900000002</v>
      </c>
      <c r="H631" s="59">
        <f t="shared" si="19"/>
        <v>0</v>
      </c>
      <c r="I631" s="60">
        <v>0</v>
      </c>
    </row>
    <row r="632" spans="1:9" x14ac:dyDescent="0.2">
      <c r="A632" s="57">
        <v>151</v>
      </c>
      <c r="B632" s="58">
        <f>PRRAS!C644</f>
        <v>631</v>
      </c>
      <c r="C632" s="58">
        <f>PRRAS!D644</f>
        <v>0</v>
      </c>
      <c r="D632" s="58">
        <f>PRRAS!E644</f>
        <v>24696</v>
      </c>
      <c r="E632" s="58">
        <v>0</v>
      </c>
      <c r="F632" s="58">
        <v>0</v>
      </c>
      <c r="G632" s="59">
        <f t="shared" si="18"/>
        <v>31166.351999999999</v>
      </c>
      <c r="H632" s="59">
        <f t="shared" si="19"/>
        <v>0</v>
      </c>
      <c r="I632" s="60">
        <v>0</v>
      </c>
    </row>
    <row r="633" spans="1:9" x14ac:dyDescent="0.2">
      <c r="A633" s="57">
        <v>151</v>
      </c>
      <c r="B633" s="58">
        <f>PRRAS!C645</f>
        <v>632</v>
      </c>
      <c r="C633" s="58">
        <f>PRRAS!D645</f>
        <v>44085</v>
      </c>
      <c r="D633" s="58">
        <f>PRRAS!E645</f>
        <v>0</v>
      </c>
      <c r="E633" s="58">
        <v>0</v>
      </c>
      <c r="F633" s="58">
        <v>0</v>
      </c>
      <c r="G633" s="59">
        <f t="shared" si="18"/>
        <v>27861.72</v>
      </c>
      <c r="H633" s="59">
        <f t="shared" si="19"/>
        <v>0</v>
      </c>
      <c r="I633" s="60">
        <v>0</v>
      </c>
    </row>
    <row r="634" spans="1:9" x14ac:dyDescent="0.2">
      <c r="A634" s="57">
        <v>151</v>
      </c>
      <c r="B634" s="58">
        <f>PRRAS!C646</f>
        <v>633</v>
      </c>
      <c r="C634" s="58">
        <f>PRRAS!D646</f>
        <v>76414</v>
      </c>
      <c r="D634" s="58">
        <f>PRRAS!E646</f>
        <v>32328</v>
      </c>
      <c r="E634" s="58">
        <v>0</v>
      </c>
      <c r="F634" s="58">
        <v>0</v>
      </c>
      <c r="G634" s="59">
        <f t="shared" si="18"/>
        <v>89297.31</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32329</v>
      </c>
      <c r="D636" s="58">
        <f>PRRAS!E648</f>
        <v>57024</v>
      </c>
      <c r="E636" s="58">
        <v>0</v>
      </c>
      <c r="F636" s="58">
        <v>0</v>
      </c>
      <c r="G636" s="59">
        <f t="shared" si="18"/>
        <v>92949.395000000004</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341943</v>
      </c>
      <c r="D638" s="58">
        <f>PRRAS!E650</f>
        <v>344359</v>
      </c>
      <c r="E638" s="58">
        <v>0</v>
      </c>
      <c r="F638" s="58">
        <v>0</v>
      </c>
      <c r="G638" s="59">
        <f t="shared" si="18"/>
        <v>656531.05700000003</v>
      </c>
      <c r="H638" s="59">
        <f t="shared" si="19"/>
        <v>0</v>
      </c>
      <c r="I638" s="60">
        <v>0</v>
      </c>
    </row>
    <row r="639" spans="1:9" x14ac:dyDescent="0.2">
      <c r="A639" s="57">
        <v>151</v>
      </c>
      <c r="B639" s="58">
        <f>PRRAS!C652</f>
        <v>638</v>
      </c>
      <c r="C639" s="58">
        <f>PRRAS!D652</f>
        <v>85543</v>
      </c>
      <c r="D639" s="58">
        <f>PRRAS!E652</f>
        <v>43871</v>
      </c>
      <c r="E639" s="58">
        <v>0</v>
      </c>
      <c r="F639" s="58">
        <v>0</v>
      </c>
      <c r="G639" s="59">
        <f t="shared" si="18"/>
        <v>110555.83</v>
      </c>
      <c r="H639" s="59">
        <f t="shared" si="19"/>
        <v>0</v>
      </c>
      <c r="I639" s="60">
        <v>0</v>
      </c>
    </row>
    <row r="640" spans="1:9" x14ac:dyDescent="0.2">
      <c r="A640" s="57">
        <v>151</v>
      </c>
      <c r="B640" s="58">
        <f>PRRAS!C653</f>
        <v>639</v>
      </c>
      <c r="C640" s="58">
        <f>PRRAS!D653</f>
        <v>4764831</v>
      </c>
      <c r="D640" s="58">
        <f>PRRAS!E653</f>
        <v>5171485</v>
      </c>
      <c r="E640" s="58">
        <v>0</v>
      </c>
      <c r="F640" s="58">
        <v>0</v>
      </c>
      <c r="G640" s="59">
        <f t="shared" si="18"/>
        <v>9653884.8389999997</v>
      </c>
      <c r="H640" s="59">
        <f t="shared" si="19"/>
        <v>0</v>
      </c>
      <c r="I640" s="60">
        <v>0</v>
      </c>
    </row>
    <row r="641" spans="1:9" x14ac:dyDescent="0.2">
      <c r="A641" s="57">
        <v>151</v>
      </c>
      <c r="B641" s="58">
        <f>PRRAS!C654</f>
        <v>640</v>
      </c>
      <c r="C641" s="58">
        <f>PRRAS!D654</f>
        <v>4806502</v>
      </c>
      <c r="D641" s="58">
        <f>PRRAS!E654</f>
        <v>5116486</v>
      </c>
      <c r="E641" s="58">
        <v>0</v>
      </c>
      <c r="F641" s="58">
        <v>0</v>
      </c>
      <c r="G641" s="59">
        <f t="shared" si="18"/>
        <v>9625263.3599999994</v>
      </c>
      <c r="H641" s="59">
        <f t="shared" si="19"/>
        <v>0</v>
      </c>
      <c r="I641" s="60">
        <v>0</v>
      </c>
    </row>
    <row r="642" spans="1:9" x14ac:dyDescent="0.2">
      <c r="A642" s="57">
        <v>151</v>
      </c>
      <c r="B642" s="58">
        <f>PRRAS!C655</f>
        <v>641</v>
      </c>
      <c r="C642" s="58">
        <f>PRRAS!D655</f>
        <v>43872</v>
      </c>
      <c r="D642" s="58">
        <f>PRRAS!E655</f>
        <v>98870</v>
      </c>
      <c r="E642" s="58">
        <v>0</v>
      </c>
      <c r="F642" s="58">
        <v>0</v>
      </c>
      <c r="G642" s="59">
        <f t="shared" ref="G642:G705" si="20">(B642/1000)*(C642*1+D642*2)</f>
        <v>154873.29200000002</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44</v>
      </c>
      <c r="D644" s="58">
        <f>PRRAS!E657</f>
        <v>46</v>
      </c>
      <c r="E644" s="58">
        <v>0</v>
      </c>
      <c r="F644" s="58">
        <v>0</v>
      </c>
      <c r="G644" s="59">
        <f t="shared" si="20"/>
        <v>87.448000000000008</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39</v>
      </c>
      <c r="D646" s="58">
        <f>PRRAS!E659</f>
        <v>35</v>
      </c>
      <c r="E646" s="58">
        <v>0</v>
      </c>
      <c r="F646" s="58">
        <v>0</v>
      </c>
      <c r="G646" s="59">
        <f t="shared" si="20"/>
        <v>70.305000000000007</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2592</v>
      </c>
      <c r="D655" s="58">
        <f>PRRAS!E668</f>
        <v>2592</v>
      </c>
      <c r="E655" s="58">
        <v>0</v>
      </c>
      <c r="F655" s="58">
        <v>0</v>
      </c>
      <c r="G655" s="59">
        <f t="shared" si="20"/>
        <v>5085.5039999999999</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4163491</v>
      </c>
      <c r="D665" s="58">
        <f>PRRAS!E678</f>
        <v>4388786</v>
      </c>
      <c r="E665" s="58">
        <v>0</v>
      </c>
      <c r="F665" s="58">
        <v>0</v>
      </c>
      <c r="G665" s="59">
        <f t="shared" si="20"/>
        <v>8592865.8320000004</v>
      </c>
      <c r="H665" s="59">
        <f t="shared" si="21"/>
        <v>0</v>
      </c>
      <c r="I665" s="60">
        <v>0</v>
      </c>
    </row>
    <row r="666" spans="1:9" x14ac:dyDescent="0.2">
      <c r="A666" s="57">
        <v>151</v>
      </c>
      <c r="B666" s="58">
        <f>PRRAS!C679</f>
        <v>665</v>
      </c>
      <c r="C666" s="58">
        <f>PRRAS!D679</f>
        <v>7520</v>
      </c>
      <c r="D666" s="58">
        <f>PRRAS!E679</f>
        <v>26835</v>
      </c>
      <c r="E666" s="58">
        <v>0</v>
      </c>
      <c r="F666" s="58">
        <v>0</v>
      </c>
      <c r="G666" s="59">
        <f t="shared" si="20"/>
        <v>40691.35</v>
      </c>
      <c r="H666" s="59">
        <f t="shared" si="21"/>
        <v>0</v>
      </c>
      <c r="I666" s="60">
        <v>0</v>
      </c>
    </row>
    <row r="667" spans="1:9" x14ac:dyDescent="0.2">
      <c r="A667" s="57">
        <v>151</v>
      </c>
      <c r="B667" s="58">
        <f>PRRAS!C680</f>
        <v>666</v>
      </c>
      <c r="C667" s="58">
        <f>PRRAS!D680</f>
        <v>5000</v>
      </c>
      <c r="D667" s="58">
        <f>PRRAS!E680</f>
        <v>41000</v>
      </c>
      <c r="E667" s="58">
        <v>0</v>
      </c>
      <c r="F667" s="58">
        <v>0</v>
      </c>
      <c r="G667" s="59">
        <f t="shared" si="20"/>
        <v>57942</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111949</v>
      </c>
      <c r="D685" s="58">
        <f>PRRAS!E698</f>
        <v>84476</v>
      </c>
      <c r="E685" s="58">
        <v>0</v>
      </c>
      <c r="F685" s="58">
        <v>0</v>
      </c>
      <c r="G685" s="59">
        <f t="shared" si="20"/>
        <v>192136.28400000001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34569</v>
      </c>
      <c r="E688" s="58">
        <v>0</v>
      </c>
      <c r="F688" s="58">
        <v>0</v>
      </c>
      <c r="G688" s="59">
        <f t="shared" si="20"/>
        <v>47497.806000000004</v>
      </c>
      <c r="H688" s="59">
        <f t="shared" si="21"/>
        <v>0</v>
      </c>
      <c r="I688" s="60">
        <v>0</v>
      </c>
    </row>
    <row r="689" spans="1:9" x14ac:dyDescent="0.2">
      <c r="A689" s="57">
        <v>151</v>
      </c>
      <c r="B689" s="58">
        <f>PRRAS!C702</f>
        <v>688</v>
      </c>
      <c r="C689" s="58">
        <f>PRRAS!D702</f>
        <v>14474</v>
      </c>
      <c r="D689" s="58">
        <f>PRRAS!E702</f>
        <v>18166</v>
      </c>
      <c r="E689" s="58">
        <v>0</v>
      </c>
      <c r="F689" s="58">
        <v>0</v>
      </c>
      <c r="G689" s="59">
        <f t="shared" si="20"/>
        <v>34954.527999999998</v>
      </c>
      <c r="H689" s="59">
        <f t="shared" si="21"/>
        <v>0</v>
      </c>
      <c r="I689" s="60">
        <v>0</v>
      </c>
    </row>
    <row r="690" spans="1:9" x14ac:dyDescent="0.2">
      <c r="A690" s="57">
        <v>151</v>
      </c>
      <c r="B690" s="58">
        <f>PRRAS!C703</f>
        <v>689</v>
      </c>
      <c r="C690" s="58">
        <f>PRRAS!D703</f>
        <v>140349</v>
      </c>
      <c r="D690" s="58">
        <f>PRRAS!E703</f>
        <v>189431</v>
      </c>
      <c r="E690" s="58">
        <v>0</v>
      </c>
      <c r="F690" s="58">
        <v>0</v>
      </c>
      <c r="G690" s="59">
        <f t="shared" si="20"/>
        <v>357736.37899999996</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10494</v>
      </c>
      <c r="D692" s="58">
        <f>PRRAS!E705</f>
        <v>9059</v>
      </c>
      <c r="E692" s="58">
        <v>0</v>
      </c>
      <c r="F692" s="58">
        <v>0</v>
      </c>
      <c r="G692" s="59">
        <f t="shared" si="20"/>
        <v>19770.892</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1082</v>
      </c>
      <c r="D694" s="58">
        <f>PRRAS!E707</f>
        <v>2196</v>
      </c>
      <c r="E694" s="58">
        <v>0</v>
      </c>
      <c r="F694" s="58">
        <v>0</v>
      </c>
      <c r="G694" s="59">
        <f t="shared" si="20"/>
        <v>3793.4819999999995</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10667306</v>
      </c>
      <c r="D977" s="63">
        <f>Bil!E12</f>
        <v>10552051</v>
      </c>
      <c r="E977" s="63">
        <v>0</v>
      </c>
      <c r="F977" s="63">
        <v>0</v>
      </c>
      <c r="G977" s="64">
        <f t="shared" ref="G977:G1040" si="32">B977/1000*C977+B977/500*D977</f>
        <v>31771.407999999999</v>
      </c>
      <c r="H977" s="64">
        <f t="shared" si="31"/>
        <v>0</v>
      </c>
      <c r="I977" s="65"/>
    </row>
    <row r="978" spans="1:9" x14ac:dyDescent="0.2">
      <c r="A978" s="57">
        <v>152</v>
      </c>
      <c r="B978" s="58">
        <f>Bil!C13</f>
        <v>2</v>
      </c>
      <c r="C978" s="58">
        <f>Bil!D13</f>
        <v>10243943</v>
      </c>
      <c r="D978" s="58">
        <f>Bil!E13</f>
        <v>10099273</v>
      </c>
      <c r="E978" s="58">
        <v>0</v>
      </c>
      <c r="F978" s="58">
        <v>0</v>
      </c>
      <c r="G978" s="59">
        <f t="shared" si="32"/>
        <v>60884.978000000003</v>
      </c>
      <c r="H978" s="59">
        <f t="shared" si="31"/>
        <v>0</v>
      </c>
      <c r="I978" s="60"/>
    </row>
    <row r="979" spans="1:9" x14ac:dyDescent="0.2">
      <c r="A979" s="57">
        <v>152</v>
      </c>
      <c r="B979" s="58">
        <f>Bil!C14</f>
        <v>3</v>
      </c>
      <c r="C979" s="58">
        <f>Bil!D14</f>
        <v>212604</v>
      </c>
      <c r="D979" s="58">
        <f>Bil!E14</f>
        <v>212604</v>
      </c>
      <c r="E979" s="58">
        <v>0</v>
      </c>
      <c r="F979" s="58">
        <v>0</v>
      </c>
      <c r="G979" s="59">
        <f t="shared" si="32"/>
        <v>1913.4360000000001</v>
      </c>
      <c r="H979" s="59">
        <f t="shared" si="31"/>
        <v>0</v>
      </c>
      <c r="I979" s="60"/>
    </row>
    <row r="980" spans="1:9" x14ac:dyDescent="0.2">
      <c r="A980" s="57">
        <v>152</v>
      </c>
      <c r="B980" s="58">
        <f>Bil!C15</f>
        <v>4</v>
      </c>
      <c r="C980" s="58">
        <f>Bil!D15</f>
        <v>212604</v>
      </c>
      <c r="D980" s="58">
        <f>Bil!E15</f>
        <v>212604</v>
      </c>
      <c r="E980" s="58">
        <v>0</v>
      </c>
      <c r="F980" s="58">
        <v>0</v>
      </c>
      <c r="G980" s="59">
        <f t="shared" si="32"/>
        <v>2551.248</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10031339</v>
      </c>
      <c r="D983" s="58">
        <f>Bil!E18</f>
        <v>9886669</v>
      </c>
      <c r="E983" s="58">
        <v>0</v>
      </c>
      <c r="F983" s="58">
        <v>0</v>
      </c>
      <c r="G983" s="59">
        <f t="shared" si="32"/>
        <v>208632.739</v>
      </c>
      <c r="H983" s="59">
        <f t="shared" si="31"/>
        <v>0</v>
      </c>
      <c r="I983" s="60"/>
    </row>
    <row r="984" spans="1:9" x14ac:dyDescent="0.2">
      <c r="A984" s="57">
        <v>152</v>
      </c>
      <c r="B984" s="58">
        <f>Bil!C19</f>
        <v>8</v>
      </c>
      <c r="C984" s="58">
        <f>Bil!D19</f>
        <v>9825898</v>
      </c>
      <c r="D984" s="58">
        <f>Bil!E19</f>
        <v>9666167</v>
      </c>
      <c r="E984" s="58">
        <v>0</v>
      </c>
      <c r="F984" s="58">
        <v>0</v>
      </c>
      <c r="G984" s="59">
        <f t="shared" si="32"/>
        <v>233265.856</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12798498</v>
      </c>
      <c r="D986" s="58">
        <f>Bil!E21</f>
        <v>12798498</v>
      </c>
      <c r="E986" s="58">
        <v>0</v>
      </c>
      <c r="F986" s="58">
        <v>0</v>
      </c>
      <c r="G986" s="59">
        <f t="shared" si="32"/>
        <v>383954.94</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2972600</v>
      </c>
      <c r="D989" s="58">
        <f>Bil!E24</f>
        <v>3132331</v>
      </c>
      <c r="E989" s="58">
        <v>0</v>
      </c>
      <c r="F989" s="58">
        <v>0</v>
      </c>
      <c r="G989" s="59">
        <f t="shared" si="32"/>
        <v>120084.40599999999</v>
      </c>
      <c r="H989" s="59">
        <f t="shared" si="31"/>
        <v>0</v>
      </c>
      <c r="I989" s="60"/>
    </row>
    <row r="990" spans="1:9" x14ac:dyDescent="0.2">
      <c r="A990" s="57">
        <v>152</v>
      </c>
      <c r="B990" s="58">
        <f>Bil!C25</f>
        <v>14</v>
      </c>
      <c r="C990" s="58">
        <f>Bil!D25</f>
        <v>188926</v>
      </c>
      <c r="D990" s="58">
        <f>Bil!E25</f>
        <v>200331</v>
      </c>
      <c r="E990" s="58">
        <v>0</v>
      </c>
      <c r="F990" s="58">
        <v>0</v>
      </c>
      <c r="G990" s="59">
        <f t="shared" si="32"/>
        <v>8254.232</v>
      </c>
      <c r="H990" s="59">
        <f t="shared" si="31"/>
        <v>0</v>
      </c>
      <c r="I990" s="60"/>
    </row>
    <row r="991" spans="1:9" x14ac:dyDescent="0.2">
      <c r="A991" s="57">
        <v>152</v>
      </c>
      <c r="B991" s="58">
        <f>Bil!C26</f>
        <v>15</v>
      </c>
      <c r="C991" s="58">
        <f>Bil!D26</f>
        <v>739690</v>
      </c>
      <c r="D991" s="58">
        <f>Bil!E26</f>
        <v>830234</v>
      </c>
      <c r="E991" s="58">
        <v>0</v>
      </c>
      <c r="F991" s="58">
        <v>0</v>
      </c>
      <c r="G991" s="59">
        <f t="shared" si="32"/>
        <v>36002.370000000003</v>
      </c>
      <c r="H991" s="59">
        <f t="shared" si="31"/>
        <v>0</v>
      </c>
      <c r="I991" s="60"/>
    </row>
    <row r="992" spans="1:9" x14ac:dyDescent="0.2">
      <c r="A992" s="57">
        <v>152</v>
      </c>
      <c r="B992" s="58">
        <f>Bil!C27</f>
        <v>16</v>
      </c>
      <c r="C992" s="58">
        <f>Bil!D27</f>
        <v>56791</v>
      </c>
      <c r="D992" s="58">
        <f>Bil!E27</f>
        <v>43663</v>
      </c>
      <c r="E992" s="58">
        <v>0</v>
      </c>
      <c r="F992" s="58">
        <v>0</v>
      </c>
      <c r="G992" s="59">
        <f t="shared" si="32"/>
        <v>2305.8720000000003</v>
      </c>
      <c r="H992" s="59">
        <f t="shared" si="31"/>
        <v>0</v>
      </c>
      <c r="I992" s="60"/>
    </row>
    <row r="993" spans="1:9" x14ac:dyDescent="0.2">
      <c r="A993" s="57">
        <v>152</v>
      </c>
      <c r="B993" s="58">
        <f>Bil!C28</f>
        <v>17</v>
      </c>
      <c r="C993" s="58">
        <f>Bil!D28</f>
        <v>34183</v>
      </c>
      <c r="D993" s="58">
        <f>Bil!E28</f>
        <v>40764</v>
      </c>
      <c r="E993" s="58">
        <v>0</v>
      </c>
      <c r="F993" s="58">
        <v>0</v>
      </c>
      <c r="G993" s="59">
        <f t="shared" si="32"/>
        <v>1967.087</v>
      </c>
      <c r="H993" s="59">
        <f t="shared" si="31"/>
        <v>0</v>
      </c>
      <c r="I993" s="60"/>
    </row>
    <row r="994" spans="1:9" x14ac:dyDescent="0.2">
      <c r="A994" s="57">
        <v>152</v>
      </c>
      <c r="B994" s="58">
        <f>Bil!C29</f>
        <v>18</v>
      </c>
      <c r="C994" s="58">
        <f>Bil!D29</f>
        <v>6750</v>
      </c>
      <c r="D994" s="58">
        <f>Bil!E29</f>
        <v>6750</v>
      </c>
      <c r="E994" s="58">
        <v>0</v>
      </c>
      <c r="F994" s="58">
        <v>0</v>
      </c>
      <c r="G994" s="59">
        <f t="shared" si="32"/>
        <v>364.49999999999994</v>
      </c>
      <c r="H994" s="59">
        <f t="shared" si="31"/>
        <v>0</v>
      </c>
      <c r="I994" s="60"/>
    </row>
    <row r="995" spans="1:9" x14ac:dyDescent="0.2">
      <c r="A995" s="57">
        <v>152</v>
      </c>
      <c r="B995" s="58">
        <f>Bil!C30</f>
        <v>19</v>
      </c>
      <c r="C995" s="58">
        <f>Bil!D30</f>
        <v>88428</v>
      </c>
      <c r="D995" s="58">
        <f>Bil!E30</f>
        <v>88428</v>
      </c>
      <c r="E995" s="58">
        <v>0</v>
      </c>
      <c r="F995" s="58">
        <v>0</v>
      </c>
      <c r="G995" s="59">
        <f t="shared" si="32"/>
        <v>5040.3960000000006</v>
      </c>
      <c r="H995" s="59">
        <f t="shared" si="31"/>
        <v>0</v>
      </c>
      <c r="I995" s="60"/>
    </row>
    <row r="996" spans="1:9" x14ac:dyDescent="0.2">
      <c r="A996" s="57">
        <v>152</v>
      </c>
      <c r="B996" s="58">
        <f>Bil!C31</f>
        <v>20</v>
      </c>
      <c r="C996" s="58">
        <f>Bil!D31</f>
        <v>253013</v>
      </c>
      <c r="D996" s="58">
        <f>Bil!E31</f>
        <v>254597</v>
      </c>
      <c r="E996" s="58">
        <v>0</v>
      </c>
      <c r="F996" s="58">
        <v>0</v>
      </c>
      <c r="G996" s="59">
        <f t="shared" si="32"/>
        <v>15244.140000000001</v>
      </c>
      <c r="H996" s="59">
        <f t="shared" si="31"/>
        <v>0</v>
      </c>
      <c r="I996" s="60"/>
    </row>
    <row r="997" spans="1:9" x14ac:dyDescent="0.2">
      <c r="A997" s="57">
        <v>152</v>
      </c>
      <c r="B997" s="58">
        <f>Bil!C32</f>
        <v>21</v>
      </c>
      <c r="C997" s="58">
        <f>Bil!D32</f>
        <v>129775</v>
      </c>
      <c r="D997" s="58">
        <f>Bil!E32</f>
        <v>128777</v>
      </c>
      <c r="E997" s="58">
        <v>0</v>
      </c>
      <c r="F997" s="58">
        <v>0</v>
      </c>
      <c r="G997" s="59">
        <f t="shared" si="32"/>
        <v>8133.9089999999997</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1119704</v>
      </c>
      <c r="D999" s="58">
        <f>Bil!E34</f>
        <v>1192882</v>
      </c>
      <c r="E999" s="58">
        <v>0</v>
      </c>
      <c r="F999" s="58">
        <v>0</v>
      </c>
      <c r="G999" s="59">
        <f t="shared" si="32"/>
        <v>80625.763999999996</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14890</v>
      </c>
      <c r="D1006" s="58">
        <f>Bil!E41</f>
        <v>20021</v>
      </c>
      <c r="E1006" s="58">
        <v>0</v>
      </c>
      <c r="F1006" s="58">
        <v>0</v>
      </c>
      <c r="G1006" s="59">
        <f t="shared" si="32"/>
        <v>1647.96</v>
      </c>
      <c r="H1006" s="59">
        <f t="shared" si="31"/>
        <v>0</v>
      </c>
      <c r="I1006" s="60"/>
    </row>
    <row r="1007" spans="1:9" x14ac:dyDescent="0.2">
      <c r="A1007" s="57">
        <v>152</v>
      </c>
      <c r="B1007" s="58">
        <f>Bil!C42</f>
        <v>31</v>
      </c>
      <c r="C1007" s="58">
        <f>Bil!D42</f>
        <v>180945</v>
      </c>
      <c r="D1007" s="58">
        <f>Bil!E42</f>
        <v>192388</v>
      </c>
      <c r="E1007" s="58">
        <v>0</v>
      </c>
      <c r="F1007" s="58">
        <v>0</v>
      </c>
      <c r="G1007" s="59">
        <f t="shared" si="32"/>
        <v>17537.351000000002</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166055</v>
      </c>
      <c r="D1011" s="58">
        <f>Bil!E46</f>
        <v>172367</v>
      </c>
      <c r="E1011" s="58">
        <v>0</v>
      </c>
      <c r="F1011" s="58">
        <v>0</v>
      </c>
      <c r="G1011" s="59">
        <f t="shared" si="32"/>
        <v>17877.615000000002</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1625</v>
      </c>
      <c r="D1016" s="58">
        <f>Bil!E51</f>
        <v>150</v>
      </c>
      <c r="E1016" s="58">
        <v>0</v>
      </c>
      <c r="F1016" s="58">
        <v>0</v>
      </c>
      <c r="G1016" s="59">
        <f t="shared" si="32"/>
        <v>77</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2149</v>
      </c>
      <c r="D1018" s="58">
        <f>Bil!E53</f>
        <v>899</v>
      </c>
      <c r="E1018" s="58">
        <v>0</v>
      </c>
      <c r="F1018" s="58">
        <v>0</v>
      </c>
      <c r="G1018" s="59">
        <f t="shared" si="32"/>
        <v>165.774</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524</v>
      </c>
      <c r="D1021" s="58">
        <f>Bil!E56</f>
        <v>749</v>
      </c>
      <c r="E1021" s="58">
        <v>0</v>
      </c>
      <c r="F1021" s="58">
        <v>0</v>
      </c>
      <c r="G1021" s="59">
        <f t="shared" si="32"/>
        <v>90.99</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434970</v>
      </c>
      <c r="D1025" s="58">
        <f>Bil!E60</f>
        <v>415419</v>
      </c>
      <c r="E1025" s="58">
        <v>0</v>
      </c>
      <c r="F1025" s="58">
        <v>0</v>
      </c>
      <c r="G1025" s="59">
        <f t="shared" si="32"/>
        <v>62024.592000000004</v>
      </c>
      <c r="H1025" s="59">
        <f t="shared" si="31"/>
        <v>0</v>
      </c>
      <c r="I1025" s="60"/>
    </row>
    <row r="1026" spans="1:9" x14ac:dyDescent="0.2">
      <c r="A1026" s="57">
        <v>152</v>
      </c>
      <c r="B1026" s="58">
        <f>Bil!C61</f>
        <v>50</v>
      </c>
      <c r="C1026" s="58">
        <f>Bil!D61</f>
        <v>434970</v>
      </c>
      <c r="D1026" s="58">
        <f>Bil!E61</f>
        <v>415419</v>
      </c>
      <c r="E1026" s="58">
        <v>0</v>
      </c>
      <c r="F1026" s="58">
        <v>0</v>
      </c>
      <c r="G1026" s="59">
        <f t="shared" si="32"/>
        <v>63290.400000000001</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423363</v>
      </c>
      <c r="D1039" s="58">
        <f>Bil!E74</f>
        <v>452778</v>
      </c>
      <c r="E1039" s="58">
        <v>0</v>
      </c>
      <c r="F1039" s="58">
        <v>0</v>
      </c>
      <c r="G1039" s="59">
        <f t="shared" si="32"/>
        <v>83721.896999999997</v>
      </c>
      <c r="H1039" s="59">
        <f t="shared" si="33"/>
        <v>0</v>
      </c>
      <c r="I1039" s="60"/>
    </row>
    <row r="1040" spans="1:9" x14ac:dyDescent="0.2">
      <c r="A1040" s="57">
        <v>152</v>
      </c>
      <c r="B1040" s="58">
        <f>Bil!C75</f>
        <v>64</v>
      </c>
      <c r="C1040" s="58">
        <f>Bil!D75</f>
        <v>43872</v>
      </c>
      <c r="D1040" s="58">
        <f>Bil!E75</f>
        <v>98870</v>
      </c>
      <c r="E1040" s="58">
        <v>0</v>
      </c>
      <c r="F1040" s="58">
        <v>0</v>
      </c>
      <c r="G1040" s="59">
        <f t="shared" si="32"/>
        <v>15463.168000000001</v>
      </c>
      <c r="H1040" s="59">
        <f t="shared" si="33"/>
        <v>0</v>
      </c>
      <c r="I1040" s="60"/>
    </row>
    <row r="1041" spans="1:9" x14ac:dyDescent="0.2">
      <c r="A1041" s="57">
        <v>152</v>
      </c>
      <c r="B1041" s="58">
        <f>Bil!C76</f>
        <v>65</v>
      </c>
      <c r="C1041" s="58">
        <f>Bil!D76</f>
        <v>43872</v>
      </c>
      <c r="D1041" s="58">
        <f>Bil!E76</f>
        <v>98870</v>
      </c>
      <c r="E1041" s="58">
        <v>0</v>
      </c>
      <c r="F1041" s="58">
        <v>0</v>
      </c>
      <c r="G1041" s="59">
        <f t="shared" ref="G1041:G1104" si="34">B1041/1000*C1041+B1041/500*D1041</f>
        <v>15704.78</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43872</v>
      </c>
      <c r="D1043" s="58">
        <f>Bil!E78</f>
        <v>98870</v>
      </c>
      <c r="E1043" s="58">
        <v>0</v>
      </c>
      <c r="F1043" s="58">
        <v>0</v>
      </c>
      <c r="G1043" s="59">
        <f t="shared" si="34"/>
        <v>16188.004000000001</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25006</v>
      </c>
      <c r="D1049" s="58">
        <f>Bil!E84</f>
        <v>97</v>
      </c>
      <c r="E1049" s="58">
        <v>0</v>
      </c>
      <c r="F1049" s="58">
        <v>0</v>
      </c>
      <c r="G1049" s="59">
        <f t="shared" si="34"/>
        <v>1839.6</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25006</v>
      </c>
      <c r="D1056" s="58">
        <f>Bil!E91</f>
        <v>97</v>
      </c>
      <c r="E1056" s="58">
        <v>0</v>
      </c>
      <c r="F1056" s="58">
        <v>0</v>
      </c>
      <c r="G1056" s="59">
        <f t="shared" si="34"/>
        <v>2016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12542</v>
      </c>
      <c r="D1116" s="58">
        <f>Bil!E151</f>
        <v>9452</v>
      </c>
      <c r="E1116" s="58">
        <v>0</v>
      </c>
      <c r="F1116" s="58">
        <v>0</v>
      </c>
      <c r="G1116" s="59">
        <f t="shared" si="36"/>
        <v>4402.4400000000005</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2865</v>
      </c>
      <c r="D1119" s="58">
        <f>Bil!E154</f>
        <v>7340</v>
      </c>
      <c r="E1119" s="58">
        <v>0</v>
      </c>
      <c r="F1119" s="58">
        <v>0</v>
      </c>
      <c r="G1119" s="59">
        <f t="shared" si="36"/>
        <v>2508.9349999999999</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2865</v>
      </c>
      <c r="D1125" s="58">
        <f>Bil!E160</f>
        <v>7340</v>
      </c>
      <c r="E1125" s="58">
        <v>0</v>
      </c>
      <c r="F1125" s="58">
        <v>0</v>
      </c>
      <c r="G1125" s="59">
        <f t="shared" si="36"/>
        <v>2614.2049999999999</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6279</v>
      </c>
      <c r="D1128" s="58">
        <f>Bil!E163</f>
        <v>0</v>
      </c>
      <c r="E1128" s="58">
        <v>0</v>
      </c>
      <c r="F1128" s="58">
        <v>0</v>
      </c>
      <c r="G1128" s="59">
        <f t="shared" si="36"/>
        <v>954.40800000000002</v>
      </c>
      <c r="H1128" s="59">
        <f t="shared" si="35"/>
        <v>0</v>
      </c>
      <c r="I1128" s="60"/>
    </row>
    <row r="1129" spans="1:9" x14ac:dyDescent="0.2">
      <c r="A1129" s="57">
        <v>152</v>
      </c>
      <c r="B1129" s="58">
        <f>Bil!C164</f>
        <v>153</v>
      </c>
      <c r="C1129" s="58">
        <f>Bil!D164</f>
        <v>3398</v>
      </c>
      <c r="D1129" s="58">
        <f>Bil!E164</f>
        <v>2112</v>
      </c>
      <c r="E1129" s="58">
        <v>0</v>
      </c>
      <c r="F1129" s="58">
        <v>0</v>
      </c>
      <c r="G1129" s="59">
        <f t="shared" si="36"/>
        <v>1166.1659999999999</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341943</v>
      </c>
      <c r="D1134" s="58">
        <f>Bil!E169</f>
        <v>344359</v>
      </c>
      <c r="E1134" s="58">
        <v>0</v>
      </c>
      <c r="F1134" s="58">
        <v>0</v>
      </c>
      <c r="G1134" s="59">
        <f t="shared" si="36"/>
        <v>162844.43799999999</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341943</v>
      </c>
      <c r="D1137" s="58">
        <f>Bil!E172</f>
        <v>344359</v>
      </c>
      <c r="E1137" s="58">
        <v>0</v>
      </c>
      <c r="F1137" s="58">
        <v>0</v>
      </c>
      <c r="G1137" s="59">
        <f t="shared" si="36"/>
        <v>165936.421</v>
      </c>
      <c r="H1137" s="59">
        <f t="shared" si="35"/>
        <v>0</v>
      </c>
      <c r="I1137" s="60"/>
    </row>
    <row r="1138" spans="1:9" x14ac:dyDescent="0.2">
      <c r="A1138" s="57">
        <v>152</v>
      </c>
      <c r="B1138" s="58">
        <f>Bil!C173</f>
        <v>162</v>
      </c>
      <c r="C1138" s="58">
        <f>Bil!D173</f>
        <v>10667305</v>
      </c>
      <c r="D1138" s="58">
        <f>Bil!E173</f>
        <v>10552051</v>
      </c>
      <c r="E1138" s="58">
        <v>0</v>
      </c>
      <c r="F1138" s="58">
        <v>0</v>
      </c>
      <c r="G1138" s="59">
        <f t="shared" si="36"/>
        <v>5146967.9340000004</v>
      </c>
      <c r="H1138" s="59">
        <f t="shared" si="35"/>
        <v>0</v>
      </c>
      <c r="I1138" s="60"/>
    </row>
    <row r="1139" spans="1:9" x14ac:dyDescent="0.2">
      <c r="A1139" s="57">
        <v>152</v>
      </c>
      <c r="B1139" s="58">
        <f>Bil!C174</f>
        <v>163</v>
      </c>
      <c r="C1139" s="58">
        <f>Bil!D174</f>
        <v>378491</v>
      </c>
      <c r="D1139" s="58">
        <f>Bil!E174</f>
        <v>386303</v>
      </c>
      <c r="E1139" s="58">
        <v>0</v>
      </c>
      <c r="F1139" s="58">
        <v>0</v>
      </c>
      <c r="G1139" s="59">
        <f t="shared" si="36"/>
        <v>187628.81100000002</v>
      </c>
      <c r="H1139" s="59">
        <f t="shared" si="35"/>
        <v>0</v>
      </c>
      <c r="I1139" s="60"/>
    </row>
    <row r="1140" spans="1:9" x14ac:dyDescent="0.2">
      <c r="A1140" s="57">
        <v>152</v>
      </c>
      <c r="B1140" s="58">
        <f>Bil!C175</f>
        <v>164</v>
      </c>
      <c r="C1140" s="58">
        <f>Bil!D175</f>
        <v>378491</v>
      </c>
      <c r="D1140" s="58">
        <f>Bil!E175</f>
        <v>386303</v>
      </c>
      <c r="E1140" s="58">
        <v>0</v>
      </c>
      <c r="F1140" s="58">
        <v>0</v>
      </c>
      <c r="G1140" s="59">
        <f t="shared" si="36"/>
        <v>188779.908</v>
      </c>
      <c r="H1140" s="59">
        <f t="shared" si="35"/>
        <v>0</v>
      </c>
      <c r="I1140" s="60"/>
    </row>
    <row r="1141" spans="1:9" x14ac:dyDescent="0.2">
      <c r="A1141" s="57">
        <v>152</v>
      </c>
      <c r="B1141" s="58">
        <f>Bil!C176</f>
        <v>165</v>
      </c>
      <c r="C1141" s="58">
        <f>Bil!D176</f>
        <v>326133</v>
      </c>
      <c r="D1141" s="58">
        <f>Bil!E176</f>
        <v>330326</v>
      </c>
      <c r="E1141" s="58">
        <v>0</v>
      </c>
      <c r="F1141" s="58">
        <v>0</v>
      </c>
      <c r="G1141" s="59">
        <f t="shared" si="36"/>
        <v>162819.52499999999</v>
      </c>
      <c r="H1141" s="59">
        <f t="shared" si="35"/>
        <v>0</v>
      </c>
      <c r="I1141" s="60"/>
    </row>
    <row r="1142" spans="1:9" x14ac:dyDescent="0.2">
      <c r="A1142" s="57">
        <v>152</v>
      </c>
      <c r="B1142" s="58">
        <f>Bil!C177</f>
        <v>166</v>
      </c>
      <c r="C1142" s="58">
        <f>Bil!D177</f>
        <v>49289</v>
      </c>
      <c r="D1142" s="58">
        <f>Bil!E177</f>
        <v>55557</v>
      </c>
      <c r="E1142" s="58">
        <v>0</v>
      </c>
      <c r="F1142" s="58">
        <v>0</v>
      </c>
      <c r="G1142" s="59">
        <f t="shared" si="36"/>
        <v>26626.898000000001</v>
      </c>
      <c r="H1142" s="59">
        <f t="shared" si="35"/>
        <v>0</v>
      </c>
      <c r="I1142" s="60"/>
    </row>
    <row r="1143" spans="1:9" x14ac:dyDescent="0.2">
      <c r="A1143" s="57">
        <v>152</v>
      </c>
      <c r="B1143" s="58">
        <f>Bil!C178</f>
        <v>167</v>
      </c>
      <c r="C1143" s="58">
        <f>Bil!D178</f>
        <v>271</v>
      </c>
      <c r="D1143" s="58">
        <f>Bil!E178</f>
        <v>323</v>
      </c>
      <c r="E1143" s="58">
        <v>0</v>
      </c>
      <c r="F1143" s="58">
        <v>0</v>
      </c>
      <c r="G1143" s="59">
        <f t="shared" si="36"/>
        <v>153.13900000000001</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271</v>
      </c>
      <c r="D1146" s="58">
        <f>Bil!E181</f>
        <v>323</v>
      </c>
      <c r="E1146" s="58">
        <v>0</v>
      </c>
      <c r="F1146" s="58">
        <v>0</v>
      </c>
      <c r="G1146" s="59">
        <f t="shared" si="36"/>
        <v>155.89000000000001</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2798</v>
      </c>
      <c r="D1150" s="58">
        <f>Bil!E185</f>
        <v>97</v>
      </c>
      <c r="E1150" s="58">
        <v>0</v>
      </c>
      <c r="F1150" s="58">
        <v>0</v>
      </c>
      <c r="G1150" s="59">
        <f t="shared" si="36"/>
        <v>520.60799999999995</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10288814</v>
      </c>
      <c r="D1199" s="58">
        <f>Bil!E234</f>
        <v>10165748</v>
      </c>
      <c r="E1199" s="58">
        <v>0</v>
      </c>
      <c r="F1199" s="58">
        <v>0</v>
      </c>
      <c r="G1199" s="59">
        <f t="shared" si="38"/>
        <v>6828329.1299999999</v>
      </c>
      <c r="H1199" s="59">
        <f t="shared" si="37"/>
        <v>0</v>
      </c>
      <c r="I1199" s="60"/>
    </row>
    <row r="1200" spans="1:9" x14ac:dyDescent="0.2">
      <c r="A1200" s="57">
        <v>152</v>
      </c>
      <c r="B1200" s="58">
        <f>Bil!C235</f>
        <v>224</v>
      </c>
      <c r="C1200" s="58">
        <f>Bil!D235</f>
        <v>10243943</v>
      </c>
      <c r="D1200" s="58">
        <f>Bil!E235</f>
        <v>10099273</v>
      </c>
      <c r="E1200" s="58">
        <v>0</v>
      </c>
      <c r="F1200" s="58">
        <v>0</v>
      </c>
      <c r="G1200" s="59">
        <f t="shared" si="38"/>
        <v>6819117.5360000003</v>
      </c>
      <c r="H1200" s="59">
        <f t="shared" si="37"/>
        <v>0</v>
      </c>
      <c r="I1200" s="60"/>
    </row>
    <row r="1201" spans="1:9" x14ac:dyDescent="0.2">
      <c r="A1201" s="57">
        <v>152</v>
      </c>
      <c r="B1201" s="58">
        <f>Bil!C236</f>
        <v>225</v>
      </c>
      <c r="C1201" s="58">
        <f>Bil!D236</f>
        <v>10243943</v>
      </c>
      <c r="D1201" s="58">
        <f>Bil!E236</f>
        <v>10099273</v>
      </c>
      <c r="E1201" s="58">
        <v>0</v>
      </c>
      <c r="F1201" s="58">
        <v>0</v>
      </c>
      <c r="G1201" s="59">
        <f t="shared" si="38"/>
        <v>6849560.0250000004</v>
      </c>
      <c r="H1201" s="59">
        <f t="shared" si="37"/>
        <v>0</v>
      </c>
      <c r="I1201" s="60"/>
    </row>
    <row r="1202" spans="1:9" x14ac:dyDescent="0.2">
      <c r="A1202" s="57">
        <v>152</v>
      </c>
      <c r="B1202" s="58">
        <f>Bil!C237</f>
        <v>226</v>
      </c>
      <c r="C1202" s="58">
        <f>Bil!D237</f>
        <v>10209063</v>
      </c>
      <c r="D1202" s="58">
        <f>Bil!E237</f>
        <v>10059393</v>
      </c>
      <c r="E1202" s="58">
        <v>0</v>
      </c>
      <c r="F1202" s="58">
        <v>0</v>
      </c>
      <c r="G1202" s="59">
        <f t="shared" si="38"/>
        <v>6854093.8739999998</v>
      </c>
      <c r="H1202" s="59">
        <f t="shared" si="37"/>
        <v>0</v>
      </c>
      <c r="I1202" s="60"/>
    </row>
    <row r="1203" spans="1:9" x14ac:dyDescent="0.2">
      <c r="A1203" s="57">
        <v>152</v>
      </c>
      <c r="B1203" s="58">
        <f>Bil!C238</f>
        <v>227</v>
      </c>
      <c r="C1203" s="58">
        <f>Bil!D238</f>
        <v>34880</v>
      </c>
      <c r="D1203" s="58">
        <f>Bil!E238</f>
        <v>39880</v>
      </c>
      <c r="E1203" s="58">
        <v>0</v>
      </c>
      <c r="F1203" s="58">
        <v>0</v>
      </c>
      <c r="G1203" s="59">
        <f t="shared" si="38"/>
        <v>26023.279999999999</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32328</v>
      </c>
      <c r="D1207" s="58">
        <f>Bil!E242</f>
        <v>57023</v>
      </c>
      <c r="E1207" s="58">
        <v>0</v>
      </c>
      <c r="F1207" s="58">
        <v>0</v>
      </c>
      <c r="G1207" s="59">
        <f t="shared" si="38"/>
        <v>33812.394</v>
      </c>
      <c r="H1207" s="59">
        <f t="shared" si="37"/>
        <v>0</v>
      </c>
      <c r="I1207" s="60"/>
    </row>
    <row r="1208" spans="1:9" x14ac:dyDescent="0.2">
      <c r="A1208" s="57">
        <v>152</v>
      </c>
      <c r="B1208" s="58">
        <f>Bil!C243</f>
        <v>232</v>
      </c>
      <c r="C1208" s="58">
        <f>Bil!D243</f>
        <v>76414</v>
      </c>
      <c r="D1208" s="58">
        <f>Bil!E243</f>
        <v>88200</v>
      </c>
      <c r="E1208" s="58">
        <v>0</v>
      </c>
      <c r="F1208" s="58">
        <v>0</v>
      </c>
      <c r="G1208" s="59">
        <f t="shared" si="38"/>
        <v>58652.848000000005</v>
      </c>
      <c r="H1208" s="59">
        <f t="shared" si="37"/>
        <v>0</v>
      </c>
      <c r="I1208" s="60"/>
    </row>
    <row r="1209" spans="1:9" x14ac:dyDescent="0.2">
      <c r="A1209" s="57">
        <v>152</v>
      </c>
      <c r="B1209" s="58">
        <f>Bil!C244</f>
        <v>233</v>
      </c>
      <c r="C1209" s="58">
        <f>Bil!D244</f>
        <v>76414</v>
      </c>
      <c r="D1209" s="58">
        <f>Bil!E244</f>
        <v>88200</v>
      </c>
      <c r="E1209" s="58">
        <v>0</v>
      </c>
      <c r="F1209" s="58">
        <v>0</v>
      </c>
      <c r="G1209" s="59">
        <f t="shared" si="38"/>
        <v>58905.662000000004</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44086</v>
      </c>
      <c r="D1212" s="58">
        <f>Bil!E247</f>
        <v>31177</v>
      </c>
      <c r="E1212" s="58">
        <v>0</v>
      </c>
      <c r="F1212" s="58">
        <v>0</v>
      </c>
      <c r="G1212" s="59">
        <f t="shared" si="38"/>
        <v>25119.84</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44086</v>
      </c>
      <c r="D1214" s="58">
        <f>Bil!E249</f>
        <v>31177</v>
      </c>
      <c r="E1214" s="58">
        <v>0</v>
      </c>
      <c r="F1214" s="58">
        <v>0</v>
      </c>
      <c r="G1214" s="59">
        <f t="shared" si="38"/>
        <v>25332.719999999998</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12543</v>
      </c>
      <c r="D1216" s="58">
        <f>Bil!E251</f>
        <v>9452</v>
      </c>
      <c r="E1216" s="58">
        <v>0</v>
      </c>
      <c r="F1216" s="58">
        <v>0</v>
      </c>
      <c r="G1216" s="59">
        <f t="shared" si="38"/>
        <v>7547.28</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2052</v>
      </c>
      <c r="E1224" s="58">
        <v>0</v>
      </c>
      <c r="F1224" s="58">
        <v>0</v>
      </c>
      <c r="G1224" s="59">
        <f t="shared" si="38"/>
        <v>1017.792</v>
      </c>
      <c r="H1224" s="59">
        <f t="shared" si="39"/>
        <v>0</v>
      </c>
      <c r="I1224" s="60"/>
    </row>
    <row r="1225" spans="1:9" x14ac:dyDescent="0.2">
      <c r="A1225" s="57">
        <v>152</v>
      </c>
      <c r="B1225" s="58">
        <f>Bil!C261</f>
        <v>249</v>
      </c>
      <c r="C1225" s="58">
        <f>Bil!D261</f>
        <v>12543</v>
      </c>
      <c r="D1225" s="58">
        <f>Bil!E261</f>
        <v>7400</v>
      </c>
      <c r="E1225" s="58">
        <v>0</v>
      </c>
      <c r="F1225" s="58">
        <v>0</v>
      </c>
      <c r="G1225" s="59">
        <f t="shared" si="38"/>
        <v>6808.4069999999992</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206</v>
      </c>
      <c r="D1228" s="58">
        <f>Bil!E264</f>
        <v>97</v>
      </c>
      <c r="E1228" s="58">
        <v>0</v>
      </c>
      <c r="F1228" s="58">
        <v>0</v>
      </c>
      <c r="G1228" s="59">
        <f t="shared" si="38"/>
        <v>100.8</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24799</v>
      </c>
      <c r="D1231" s="58">
        <f>Bil!E267</f>
        <v>0</v>
      </c>
      <c r="E1231" s="58">
        <v>0</v>
      </c>
      <c r="F1231" s="58">
        <v>0</v>
      </c>
      <c r="G1231" s="59">
        <f t="shared" si="38"/>
        <v>6323.7449999999999</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7883</v>
      </c>
      <c r="E1251" s="58">
        <v>0</v>
      </c>
      <c r="F1251" s="58">
        <v>0</v>
      </c>
      <c r="G1251" s="59">
        <f t="shared" si="40"/>
        <v>4335.6500000000005</v>
      </c>
      <c r="H1251" s="59">
        <f t="shared" si="39"/>
        <v>0</v>
      </c>
      <c r="I1251" s="60"/>
    </row>
    <row r="1252" spans="1:9" x14ac:dyDescent="0.2">
      <c r="A1252" s="57">
        <v>152</v>
      </c>
      <c r="B1252" s="58">
        <f>Bil!C288</f>
        <v>276</v>
      </c>
      <c r="C1252" s="58">
        <f>Bil!D288</f>
        <v>378492</v>
      </c>
      <c r="D1252" s="58">
        <f>Bil!E288</f>
        <v>378420</v>
      </c>
      <c r="E1252" s="58">
        <v>0</v>
      </c>
      <c r="F1252" s="58">
        <v>0</v>
      </c>
      <c r="G1252" s="59">
        <f t="shared" si="40"/>
        <v>313351.63200000004</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2592</v>
      </c>
      <c r="D1262" s="58">
        <f>Bil!E298</f>
        <v>0</v>
      </c>
      <c r="E1262" s="58">
        <v>0</v>
      </c>
      <c r="F1262" s="58">
        <v>0</v>
      </c>
      <c r="G1262" s="59">
        <f t="shared" si="40"/>
        <v>741.3119999999999</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206</v>
      </c>
      <c r="D1266" s="58">
        <f>Bil!E302</f>
        <v>97</v>
      </c>
      <c r="E1266" s="58">
        <v>0</v>
      </c>
      <c r="F1266" s="58">
        <v>0</v>
      </c>
      <c r="G1266" s="59">
        <f t="shared" si="40"/>
        <v>116</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4788841</v>
      </c>
      <c r="D1396" s="58">
        <f>RasF!E121</f>
        <v>5092441</v>
      </c>
      <c r="E1396" s="58">
        <v>0</v>
      </c>
      <c r="F1396" s="58">
        <v>0</v>
      </c>
      <c r="G1396" s="59">
        <f t="shared" si="44"/>
        <v>1647109.53</v>
      </c>
      <c r="H1396" s="59">
        <f t="shared" si="43"/>
        <v>0</v>
      </c>
      <c r="I1396" s="60"/>
    </row>
    <row r="1397" spans="1:9" x14ac:dyDescent="0.2">
      <c r="A1397" s="57">
        <v>154</v>
      </c>
      <c r="B1397" s="58">
        <f>RasF!C122</f>
        <v>111</v>
      </c>
      <c r="C1397" s="58">
        <f>RasF!D122</f>
        <v>4672606</v>
      </c>
      <c r="D1397" s="58">
        <f>RasF!E122</f>
        <v>5002664</v>
      </c>
      <c r="E1397" s="58">
        <v>0</v>
      </c>
      <c r="F1397" s="58">
        <v>0</v>
      </c>
      <c r="G1397" s="59">
        <f t="shared" si="44"/>
        <v>1629250.6740000001</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4672606</v>
      </c>
      <c r="D1399" s="58">
        <f>RasF!E124</f>
        <v>5002664</v>
      </c>
      <c r="E1399" s="58">
        <v>0</v>
      </c>
      <c r="F1399" s="58">
        <v>0</v>
      </c>
      <c r="G1399" s="59">
        <f t="shared" si="44"/>
        <v>1658606.5419999999</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116235</v>
      </c>
      <c r="D1408" s="58">
        <f>RasF!E133</f>
        <v>89777</v>
      </c>
      <c r="E1408" s="58">
        <v>0</v>
      </c>
      <c r="F1408" s="58">
        <v>0</v>
      </c>
      <c r="G1408" s="59">
        <f t="shared" si="44"/>
        <v>36086.258000000002</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4788841</v>
      </c>
      <c r="D1423" s="67">
        <f>RasF!E148</f>
        <v>5092441</v>
      </c>
      <c r="E1423" s="67">
        <v>0</v>
      </c>
      <c r="F1423" s="67">
        <v>0</v>
      </c>
      <c r="G1423" s="68">
        <f t="shared" si="44"/>
        <v>2051400.051</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378491</v>
      </c>
      <c r="D1468" s="70"/>
      <c r="E1468" s="70">
        <v>0</v>
      </c>
      <c r="F1468" s="70">
        <v>0</v>
      </c>
      <c r="G1468" s="64">
        <f t="shared" ref="G1468:G1499" si="51">B1468/1000*C1468</f>
        <v>378.49099999999999</v>
      </c>
      <c r="H1468" s="64">
        <f t="shared" ref="H1468:H1499" si="52">ABS(C1468-ROUND(C1468,0))</f>
        <v>0</v>
      </c>
      <c r="I1468" s="65"/>
    </row>
    <row r="1469" spans="1:9" x14ac:dyDescent="0.2">
      <c r="A1469" s="73">
        <v>159</v>
      </c>
      <c r="B1469" s="61">
        <f>Obv!C13</f>
        <v>2</v>
      </c>
      <c r="C1469" s="61">
        <f>Obv!D13</f>
        <v>5153612</v>
      </c>
      <c r="D1469" s="61">
        <v>0</v>
      </c>
      <c r="E1469" s="61">
        <v>0</v>
      </c>
      <c r="F1469" s="61">
        <v>0</v>
      </c>
      <c r="G1469" s="59">
        <f t="shared" si="51"/>
        <v>10307.224</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5050959</v>
      </c>
      <c r="D1471" s="61">
        <v>0</v>
      </c>
      <c r="E1471" s="61">
        <v>0</v>
      </c>
      <c r="F1471" s="61">
        <v>0</v>
      </c>
      <c r="G1471" s="59">
        <f t="shared" si="51"/>
        <v>20203.835999999999</v>
      </c>
      <c r="H1471" s="59">
        <f t="shared" si="52"/>
        <v>0</v>
      </c>
      <c r="I1471" s="60"/>
    </row>
    <row r="1472" spans="1:9" x14ac:dyDescent="0.2">
      <c r="A1472" s="73">
        <v>159</v>
      </c>
      <c r="B1472" s="61">
        <f>Obv!C16</f>
        <v>5</v>
      </c>
      <c r="C1472" s="61">
        <f>Obv!D16</f>
        <v>4215986</v>
      </c>
      <c r="D1472" s="61">
        <v>0</v>
      </c>
      <c r="E1472" s="61">
        <v>0</v>
      </c>
      <c r="F1472" s="61">
        <v>0</v>
      </c>
      <c r="G1472" s="59">
        <f t="shared" si="51"/>
        <v>21079.93</v>
      </c>
      <c r="H1472" s="59">
        <f t="shared" si="52"/>
        <v>0</v>
      </c>
      <c r="I1472" s="60"/>
    </row>
    <row r="1473" spans="1:9" x14ac:dyDescent="0.2">
      <c r="A1473" s="73">
        <v>159</v>
      </c>
      <c r="B1473" s="61">
        <f>Obv!C17</f>
        <v>6</v>
      </c>
      <c r="C1473" s="61">
        <f>Obv!D17</f>
        <v>800502</v>
      </c>
      <c r="D1473" s="61">
        <v>0</v>
      </c>
      <c r="E1473" s="61">
        <v>0</v>
      </c>
      <c r="F1473" s="61">
        <v>0</v>
      </c>
      <c r="G1473" s="59">
        <f t="shared" si="51"/>
        <v>4803.0119999999997</v>
      </c>
      <c r="H1473" s="59">
        <f t="shared" si="52"/>
        <v>0</v>
      </c>
      <c r="I1473" s="60"/>
    </row>
    <row r="1474" spans="1:9" x14ac:dyDescent="0.2">
      <c r="A1474" s="73">
        <v>159</v>
      </c>
      <c r="B1474" s="61">
        <f>Obv!C18</f>
        <v>7</v>
      </c>
      <c r="C1474" s="61">
        <f>Obv!D18</f>
        <v>2808</v>
      </c>
      <c r="D1474" s="61">
        <v>0</v>
      </c>
      <c r="E1474" s="61">
        <v>0</v>
      </c>
      <c r="F1474" s="61">
        <v>0</v>
      </c>
      <c r="G1474" s="59">
        <f t="shared" si="51"/>
        <v>19.655999999999999</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31663</v>
      </c>
      <c r="D1478" s="61">
        <v>0</v>
      </c>
      <c r="E1478" s="61">
        <v>0</v>
      </c>
      <c r="F1478" s="61">
        <v>0</v>
      </c>
      <c r="G1478" s="59">
        <f t="shared" si="51"/>
        <v>348.29300000000001</v>
      </c>
      <c r="H1478" s="59">
        <f t="shared" si="52"/>
        <v>0</v>
      </c>
      <c r="I1478" s="60"/>
    </row>
    <row r="1479" spans="1:9" x14ac:dyDescent="0.2">
      <c r="A1479" s="73">
        <v>159</v>
      </c>
      <c r="B1479" s="61">
        <f>Obv!C23</f>
        <v>12</v>
      </c>
      <c r="C1479" s="61">
        <f>Obv!D23</f>
        <v>102653</v>
      </c>
      <c r="D1479" s="61">
        <v>0</v>
      </c>
      <c r="E1479" s="61">
        <v>0</v>
      </c>
      <c r="F1479" s="61">
        <v>0</v>
      </c>
      <c r="G1479" s="59">
        <f t="shared" si="51"/>
        <v>1231.836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5145801</v>
      </c>
      <c r="D1486" s="61">
        <v>0</v>
      </c>
      <c r="E1486" s="61">
        <v>0</v>
      </c>
      <c r="F1486" s="61">
        <v>0</v>
      </c>
      <c r="G1486" s="59">
        <f t="shared" si="51"/>
        <v>97770.218999999997</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5043148</v>
      </c>
      <c r="D1488" s="61">
        <v>0</v>
      </c>
      <c r="E1488" s="61">
        <v>0</v>
      </c>
      <c r="F1488" s="61">
        <v>0</v>
      </c>
      <c r="G1488" s="59">
        <f t="shared" si="51"/>
        <v>105906.10800000001</v>
      </c>
      <c r="H1488" s="59">
        <f t="shared" si="52"/>
        <v>0</v>
      </c>
      <c r="I1488" s="60"/>
    </row>
    <row r="1489" spans="1:9" x14ac:dyDescent="0.2">
      <c r="A1489" s="73">
        <v>159</v>
      </c>
      <c r="B1489" s="61">
        <f>Obv!C33</f>
        <v>22</v>
      </c>
      <c r="C1489" s="61">
        <f>Obv!D33</f>
        <v>4211793</v>
      </c>
      <c r="D1489" s="61">
        <v>0</v>
      </c>
      <c r="E1489" s="61">
        <v>0</v>
      </c>
      <c r="F1489" s="61">
        <v>0</v>
      </c>
      <c r="G1489" s="59">
        <f t="shared" si="51"/>
        <v>92659.445999999996</v>
      </c>
      <c r="H1489" s="59">
        <f t="shared" si="52"/>
        <v>0</v>
      </c>
      <c r="I1489" s="60"/>
    </row>
    <row r="1490" spans="1:9" x14ac:dyDescent="0.2">
      <c r="A1490" s="73">
        <v>159</v>
      </c>
      <c r="B1490" s="61">
        <f>Obv!C34</f>
        <v>23</v>
      </c>
      <c r="C1490" s="61">
        <f>Obv!D34</f>
        <v>794234</v>
      </c>
      <c r="D1490" s="61">
        <v>0</v>
      </c>
      <c r="E1490" s="61">
        <v>0</v>
      </c>
      <c r="F1490" s="61">
        <v>0</v>
      </c>
      <c r="G1490" s="59">
        <f t="shared" si="51"/>
        <v>18267.382000000001</v>
      </c>
      <c r="H1490" s="59">
        <f t="shared" si="52"/>
        <v>0</v>
      </c>
      <c r="I1490" s="60"/>
    </row>
    <row r="1491" spans="1:9" x14ac:dyDescent="0.2">
      <c r="A1491" s="73">
        <v>159</v>
      </c>
      <c r="B1491" s="61">
        <f>Obv!C35</f>
        <v>24</v>
      </c>
      <c r="C1491" s="61">
        <f>Obv!D35</f>
        <v>2757</v>
      </c>
      <c r="D1491" s="61">
        <v>0</v>
      </c>
      <c r="E1491" s="61">
        <v>0</v>
      </c>
      <c r="F1491" s="61">
        <v>0</v>
      </c>
      <c r="G1491" s="59">
        <f t="shared" si="51"/>
        <v>66.168000000000006</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34364</v>
      </c>
      <c r="D1495" s="61">
        <v>0</v>
      </c>
      <c r="E1495" s="61">
        <v>0</v>
      </c>
      <c r="F1495" s="61">
        <v>0</v>
      </c>
      <c r="G1495" s="59">
        <f t="shared" si="51"/>
        <v>962.19200000000001</v>
      </c>
      <c r="H1495" s="59">
        <f t="shared" si="52"/>
        <v>0</v>
      </c>
      <c r="I1495" s="60"/>
    </row>
    <row r="1496" spans="1:9" x14ac:dyDescent="0.2">
      <c r="A1496" s="73">
        <v>159</v>
      </c>
      <c r="B1496" s="61">
        <f>Obv!C40</f>
        <v>29</v>
      </c>
      <c r="C1496" s="61">
        <f>Obv!D40</f>
        <v>102653</v>
      </c>
      <c r="D1496" s="61">
        <v>0</v>
      </c>
      <c r="E1496" s="61">
        <v>0</v>
      </c>
      <c r="F1496" s="61">
        <v>0</v>
      </c>
      <c r="G1496" s="59">
        <f t="shared" si="51"/>
        <v>2976.9370000000004</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386302</v>
      </c>
      <c r="D1503" s="61">
        <v>0</v>
      </c>
      <c r="E1503" s="61">
        <v>0</v>
      </c>
      <c r="F1503" s="61">
        <v>0</v>
      </c>
      <c r="G1503" s="59">
        <f t="shared" si="53"/>
        <v>13906.871999999999</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386302</v>
      </c>
      <c r="D1557" s="61">
        <v>0</v>
      </c>
      <c r="E1557" s="61">
        <v>0</v>
      </c>
      <c r="F1557" s="61">
        <v>0</v>
      </c>
      <c r="G1557" s="59">
        <f t="shared" si="55"/>
        <v>34767.18</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386302</v>
      </c>
      <c r="D1559" s="61">
        <v>0</v>
      </c>
      <c r="E1559" s="61">
        <v>0</v>
      </c>
      <c r="F1559" s="61">
        <v>0</v>
      </c>
      <c r="G1559" s="59">
        <f t="shared" si="55"/>
        <v>35539.784</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29" sqref="B2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16</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10186</v>
      </c>
      <c r="C6" s="12"/>
      <c r="D6" s="360" t="s">
        <v>3128</v>
      </c>
      <c r="E6" s="361"/>
      <c r="F6" s="15" t="s">
        <v>237</v>
      </c>
      <c r="G6" s="12"/>
      <c r="H6" s="12"/>
      <c r="I6" s="12"/>
      <c r="J6" s="368">
        <f>SUM(Skriveni!G2:G1561)</f>
        <v>120323862.50399993</v>
      </c>
      <c r="K6" s="368"/>
    </row>
    <row r="7" spans="1:11" ht="3" customHeight="1" x14ac:dyDescent="0.2">
      <c r="A7" s="12"/>
      <c r="B7" s="12"/>
      <c r="C7" s="12"/>
      <c r="D7" s="12"/>
      <c r="E7" s="12"/>
      <c r="F7" s="12"/>
      <c r="G7" s="12"/>
      <c r="H7" s="12"/>
      <c r="I7" s="12"/>
      <c r="J7" s="12"/>
      <c r="K7" s="12"/>
    </row>
    <row r="8" spans="1:11" ht="15" customHeight="1" x14ac:dyDescent="0.2">
      <c r="A8" s="22" t="s">
        <v>3125</v>
      </c>
      <c r="B8" s="27">
        <v>3305201</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32283</v>
      </c>
      <c r="C12" s="357" t="s">
        <v>1780</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4294</v>
      </c>
      <c r="C14" s="386"/>
      <c r="D14" s="386"/>
      <c r="E14" s="386"/>
      <c r="F14" s="386"/>
      <c r="G14" s="387"/>
      <c r="H14" s="12"/>
      <c r="I14" s="12"/>
      <c r="J14" s="22" t="s">
        <v>3764</v>
      </c>
      <c r="K14" s="45">
        <v>7670165163</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584</v>
      </c>
      <c r="C22" s="351" t="str">
        <f>IF(B22&gt;0, "Županija: " &amp; LOOKUP(H2,A83:A103,B83:B103) &amp; ", grad/općina: " &amp; LOOKUP(B22,A107:A663,B107:B663),"Šifra grada/općine nije upisana")</f>
        <v>Županija: VUKOVARSKO-SRIJEMSKA, grad/općina: VOĐINCI</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4301</v>
      </c>
      <c r="C31" s="388" t="s">
        <v>1591</v>
      </c>
      <c r="D31" s="389"/>
      <c r="E31" s="82" t="str">
        <f>IF(Kont!E292&gt;0,Kont!E292,"Nema")</f>
        <v>Nema</v>
      </c>
      <c r="F31" s="12"/>
      <c r="G31" s="13" t="s">
        <v>1449</v>
      </c>
      <c r="H31" s="380" t="s">
        <v>4299</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4300</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4744756</v>
      </c>
      <c r="K39" s="114">
        <f>PRRAS!E12</f>
        <v>5117137</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4758248</v>
      </c>
      <c r="K40" s="117">
        <f>PRRAS!E159</f>
        <v>4984788</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32329</v>
      </c>
      <c r="K41" s="117">
        <f>PRRAS!E648</f>
        <v>57024</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10243943</v>
      </c>
      <c r="K43" s="114">
        <f>Bil!E13</f>
        <v>10099273</v>
      </c>
    </row>
    <row r="44" spans="1:11" ht="12.95" customHeight="1" x14ac:dyDescent="0.2">
      <c r="A44" s="371"/>
      <c r="B44" s="376" t="str">
        <f>Bil!B74</f>
        <v>Financijska imovina (AOP 064+073+081+112+128+140+157+158)</v>
      </c>
      <c r="C44" s="401"/>
      <c r="D44" s="401"/>
      <c r="E44" s="401"/>
      <c r="F44" s="401"/>
      <c r="G44" s="401"/>
      <c r="H44" s="401"/>
      <c r="I44" s="115">
        <f>Bil!C74</f>
        <v>63</v>
      </c>
      <c r="J44" s="116">
        <f>Bil!D74</f>
        <v>423363</v>
      </c>
      <c r="K44" s="117">
        <f>Bil!E74</f>
        <v>452778</v>
      </c>
    </row>
    <row r="45" spans="1:11" ht="12.95" customHeight="1" x14ac:dyDescent="0.2">
      <c r="A45" s="371"/>
      <c r="B45" s="376" t="str">
        <f>Bil!B174</f>
        <v xml:space="preserve">Obveze (AOP 164+175+176+192+220) </v>
      </c>
      <c r="C45" s="401"/>
      <c r="D45" s="401"/>
      <c r="E45" s="401"/>
      <c r="F45" s="401"/>
      <c r="G45" s="401"/>
      <c r="H45" s="401"/>
      <c r="I45" s="115">
        <f>Bil!C174</f>
        <v>163</v>
      </c>
      <c r="J45" s="116">
        <f>Bil!D174</f>
        <v>378491</v>
      </c>
      <c r="K45" s="117">
        <f>Bil!E174</f>
        <v>386303</v>
      </c>
    </row>
    <row r="46" spans="1:11" ht="12.95" customHeight="1" x14ac:dyDescent="0.2">
      <c r="A46" s="372"/>
      <c r="B46" s="390" t="str">
        <f>Bil!B234</f>
        <v>Vlastiti izvori (224 + 232 - 236 + 240 do 242)</v>
      </c>
      <c r="C46" s="391"/>
      <c r="D46" s="391"/>
      <c r="E46" s="391"/>
      <c r="F46" s="391"/>
      <c r="G46" s="391"/>
      <c r="H46" s="391"/>
      <c r="I46" s="118">
        <f>Bil!C234</f>
        <v>223</v>
      </c>
      <c r="J46" s="119">
        <f>Bil!D234</f>
        <v>10288814</v>
      </c>
      <c r="K46" s="120">
        <f>Bil!E234</f>
        <v>10165748</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4788841</v>
      </c>
      <c r="K50" s="117">
        <f>RasF!E121</f>
        <v>5092441</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4788841</v>
      </c>
      <c r="K51" s="120">
        <f>RasF!E148</f>
        <v>5092441</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378491</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386302</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386302</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85" activePane="bottomLeft" state="frozen"/>
      <selection pane="bottomLeft" activeCell="E295" sqref="E295"/>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10186</v>
      </c>
      <c r="C4" s="414"/>
      <c r="D4" s="414"/>
      <c r="E4" s="415">
        <f>SUM(Skriveni!G2:G976)</f>
        <v>77368202.817999974</v>
      </c>
      <c r="F4" s="416"/>
    </row>
    <row r="5" spans="1:7" s="23" customFormat="1" ht="15" customHeight="1" x14ac:dyDescent="0.2">
      <c r="B5" s="413" t="str">
        <f>"Naziv: "&amp;IF(RefStr!B10&lt;&gt;"",RefStr!B10,"_______________________________________")</f>
        <v>Naziv: OSNOVNA ŠKOLA VOĐINCI</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4744756</v>
      </c>
      <c r="E12" s="147">
        <f>E13+E50+E56+E85+E116+E134+E141+E147</f>
        <v>5117137</v>
      </c>
      <c r="F12" s="148">
        <f>IF(D12&lt;&gt;0,IF(E12/D12&gt;=100,"&gt;&gt;100",E12/D12*100),"-")</f>
        <v>107.84826448399032</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4178603</v>
      </c>
      <c r="E56" s="147">
        <f>E57+E60+E65+E68+E71+E74+E77+E80</f>
        <v>4459213</v>
      </c>
      <c r="F56" s="150">
        <f t="shared" si="0"/>
        <v>106.71540225285818</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2592</v>
      </c>
      <c r="E65" s="147">
        <f>SUM(E66:E67)</f>
        <v>2592</v>
      </c>
      <c r="F65" s="150">
        <f t="shared" si="0"/>
        <v>100</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v>2592</v>
      </c>
      <c r="E67" s="149">
        <v>2592</v>
      </c>
      <c r="F67" s="148">
        <f t="shared" si="0"/>
        <v>100</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4176011</v>
      </c>
      <c r="E74" s="147">
        <f>SUM(E75:E76)</f>
        <v>4456621</v>
      </c>
      <c r="F74" s="150">
        <f t="shared" si="0"/>
        <v>106.71957042258748</v>
      </c>
    </row>
    <row r="75" spans="1:6" s="8" customFormat="1" x14ac:dyDescent="0.2">
      <c r="A75" s="145" t="s">
        <v>1142</v>
      </c>
      <c r="B75" s="146" t="s">
        <v>3980</v>
      </c>
      <c r="C75" s="345">
        <v>64</v>
      </c>
      <c r="D75" s="149">
        <v>4171011</v>
      </c>
      <c r="E75" s="149">
        <v>4415621</v>
      </c>
      <c r="F75" s="148">
        <f t="shared" si="0"/>
        <v>105.86452541122524</v>
      </c>
    </row>
    <row r="76" spans="1:6" s="8" customFormat="1" x14ac:dyDescent="0.2">
      <c r="A76" s="145" t="s">
        <v>3981</v>
      </c>
      <c r="B76" s="146" t="s">
        <v>3982</v>
      </c>
      <c r="C76" s="345">
        <v>65</v>
      </c>
      <c r="D76" s="149">
        <v>5000</v>
      </c>
      <c r="E76" s="149">
        <v>41000</v>
      </c>
      <c r="F76" s="148">
        <f t="shared" si="0"/>
        <v>819.99999999999989</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1985</v>
      </c>
      <c r="E85" s="147">
        <f>E86+E94+E101+E109</f>
        <v>1184</v>
      </c>
      <c r="F85" s="150">
        <f t="shared" si="1"/>
        <v>59.647355163727958</v>
      </c>
    </row>
    <row r="86" spans="1:6" s="8" customFormat="1" x14ac:dyDescent="0.2">
      <c r="A86" s="145">
        <v>641</v>
      </c>
      <c r="B86" s="146" t="s">
        <v>929</v>
      </c>
      <c r="C86" s="345">
        <v>75</v>
      </c>
      <c r="D86" s="147">
        <f>SUM(D87:D93)</f>
        <v>10</v>
      </c>
      <c r="E86" s="147">
        <f>SUM(E87:E93)</f>
        <v>2</v>
      </c>
      <c r="F86" s="150">
        <f t="shared" si="1"/>
        <v>20</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10</v>
      </c>
      <c r="E88" s="149">
        <v>2</v>
      </c>
      <c r="F88" s="148">
        <f t="shared" si="1"/>
        <v>20</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1975</v>
      </c>
      <c r="E94" s="147">
        <f>SUM(E95:E100)</f>
        <v>1182</v>
      </c>
      <c r="F94" s="150">
        <f t="shared" si="1"/>
        <v>59.848101265822784</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v>1975</v>
      </c>
      <c r="E96" s="149">
        <v>1182</v>
      </c>
      <c r="F96" s="148">
        <f t="shared" si="1"/>
        <v>59.848101265822784</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111949</v>
      </c>
      <c r="E116" s="147">
        <f>E117+E122+E130</f>
        <v>86516</v>
      </c>
      <c r="F116" s="150">
        <f t="shared" si="1"/>
        <v>77.281619308792386</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111949</v>
      </c>
      <c r="E122" s="147">
        <f>SUM(E123:E129)</f>
        <v>86516</v>
      </c>
      <c r="F122" s="150">
        <f t="shared" si="1"/>
        <v>77.281619308792386</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111949</v>
      </c>
      <c r="E127" s="149">
        <v>86516</v>
      </c>
      <c r="F127" s="148">
        <f t="shared" si="1"/>
        <v>77.281619308792386</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5955</v>
      </c>
      <c r="E134" s="147">
        <f>E135+E138</f>
        <v>9509</v>
      </c>
      <c r="F134" s="150">
        <f t="shared" si="1"/>
        <v>159.68094038623008</v>
      </c>
    </row>
    <row r="135" spans="1:6" s="8" customFormat="1" x14ac:dyDescent="0.2">
      <c r="A135" s="145">
        <v>661</v>
      </c>
      <c r="B135" s="146" t="s">
        <v>425</v>
      </c>
      <c r="C135" s="345">
        <v>124</v>
      </c>
      <c r="D135" s="147">
        <f>SUM(D136:D137)</f>
        <v>3760</v>
      </c>
      <c r="E135" s="147">
        <f>SUM(E136:E137)</f>
        <v>3319</v>
      </c>
      <c r="F135" s="150">
        <f t="shared" si="1"/>
        <v>88.271276595744681</v>
      </c>
    </row>
    <row r="136" spans="1:6" s="8" customFormat="1" x14ac:dyDescent="0.2">
      <c r="A136" s="145">
        <v>6614</v>
      </c>
      <c r="B136" s="146" t="s">
        <v>3893</v>
      </c>
      <c r="C136" s="345">
        <v>125</v>
      </c>
      <c r="D136" s="149">
        <v>1600</v>
      </c>
      <c r="E136" s="149">
        <v>1015</v>
      </c>
      <c r="F136" s="148">
        <f t="shared" si="1"/>
        <v>63.4375</v>
      </c>
    </row>
    <row r="137" spans="1:6" s="8" customFormat="1" x14ac:dyDescent="0.2">
      <c r="A137" s="145">
        <v>6615</v>
      </c>
      <c r="B137" s="146" t="s">
        <v>3894</v>
      </c>
      <c r="C137" s="345">
        <v>126</v>
      </c>
      <c r="D137" s="149">
        <v>2160</v>
      </c>
      <c r="E137" s="149">
        <v>2304</v>
      </c>
      <c r="F137" s="148">
        <f t="shared" si="1"/>
        <v>106.66666666666667</v>
      </c>
    </row>
    <row r="138" spans="1:6" s="8" customFormat="1" x14ac:dyDescent="0.2">
      <c r="A138" s="145">
        <v>663</v>
      </c>
      <c r="B138" s="151" t="s">
        <v>426</v>
      </c>
      <c r="C138" s="345">
        <v>127</v>
      </c>
      <c r="D138" s="147">
        <f>SUM(D139:D140)</f>
        <v>2195</v>
      </c>
      <c r="E138" s="147">
        <f>SUM(E139:E140)</f>
        <v>6190</v>
      </c>
      <c r="F138" s="150">
        <f t="shared" si="1"/>
        <v>282.00455580865605</v>
      </c>
    </row>
    <row r="139" spans="1:6" s="8" customFormat="1" x14ac:dyDescent="0.2">
      <c r="A139" s="145">
        <v>6631</v>
      </c>
      <c r="B139" s="146" t="s">
        <v>1502</v>
      </c>
      <c r="C139" s="345">
        <v>128</v>
      </c>
      <c r="D139" s="149"/>
      <c r="E139" s="149">
        <v>1190</v>
      </c>
      <c r="F139" s="148" t="str">
        <f t="shared" si="1"/>
        <v>-</v>
      </c>
    </row>
    <row r="140" spans="1:6" s="8" customFormat="1" x14ac:dyDescent="0.2">
      <c r="A140" s="145">
        <v>6632</v>
      </c>
      <c r="B140" s="151" t="s">
        <v>1503</v>
      </c>
      <c r="C140" s="345">
        <v>129</v>
      </c>
      <c r="D140" s="149">
        <v>2195</v>
      </c>
      <c r="E140" s="149">
        <v>5000</v>
      </c>
      <c r="F140" s="148">
        <f t="shared" si="1"/>
        <v>227.79043280182231</v>
      </c>
    </row>
    <row r="141" spans="1:6" s="8" customFormat="1" x14ac:dyDescent="0.2">
      <c r="A141" s="145">
        <v>67</v>
      </c>
      <c r="B141" s="151" t="s">
        <v>427</v>
      </c>
      <c r="C141" s="345">
        <v>130</v>
      </c>
      <c r="D141" s="147">
        <f>D142+D146</f>
        <v>446264</v>
      </c>
      <c r="E141" s="147">
        <f>E142+E146</f>
        <v>560715</v>
      </c>
      <c r="F141" s="150">
        <f t="shared" si="1"/>
        <v>125.64647831776705</v>
      </c>
    </row>
    <row r="142" spans="1:6" s="8" customFormat="1" ht="24" x14ac:dyDescent="0.2">
      <c r="A142" s="145">
        <v>671</v>
      </c>
      <c r="B142" s="154" t="s">
        <v>1672</v>
      </c>
      <c r="C142" s="345">
        <v>131</v>
      </c>
      <c r="D142" s="147">
        <f>SUM(D143:D145)</f>
        <v>446264</v>
      </c>
      <c r="E142" s="147">
        <f>SUM(E143:E145)</f>
        <v>560715</v>
      </c>
      <c r="F142" s="150">
        <f t="shared" ref="F142:F205" si="2">IF(D142&lt;&gt;0,IF(E142/D142&gt;=100,"&gt;&gt;100",E142/D142*100),"-")</f>
        <v>125.64647831776705</v>
      </c>
    </row>
    <row r="143" spans="1:6" s="8" customFormat="1" x14ac:dyDescent="0.2">
      <c r="A143" s="145">
        <v>6711</v>
      </c>
      <c r="B143" s="146" t="s">
        <v>3582</v>
      </c>
      <c r="C143" s="345">
        <v>132</v>
      </c>
      <c r="D143" s="149">
        <v>446264</v>
      </c>
      <c r="E143" s="149">
        <v>560715</v>
      </c>
      <c r="F143" s="148">
        <f t="shared" si="2"/>
        <v>125.64647831776705</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4758248</v>
      </c>
      <c r="E159" s="147">
        <f>E160+E171+E204+E223+E232+E257+E268</f>
        <v>4984788</v>
      </c>
      <c r="F159" s="150">
        <f t="shared" si="2"/>
        <v>104.76099606409754</v>
      </c>
    </row>
    <row r="160" spans="1:6" s="8" customFormat="1" x14ac:dyDescent="0.2">
      <c r="A160" s="145">
        <v>31</v>
      </c>
      <c r="B160" s="146" t="s">
        <v>431</v>
      </c>
      <c r="C160" s="345">
        <v>149</v>
      </c>
      <c r="D160" s="147">
        <f>D161+D166+D167</f>
        <v>4013988</v>
      </c>
      <c r="E160" s="147">
        <f>E161+E166+E167</f>
        <v>4180301</v>
      </c>
      <c r="F160" s="150">
        <f t="shared" si="2"/>
        <v>104.14333575486523</v>
      </c>
    </row>
    <row r="161" spans="1:6" s="8" customFormat="1" x14ac:dyDescent="0.2">
      <c r="A161" s="145">
        <v>311</v>
      </c>
      <c r="B161" s="146" t="s">
        <v>432</v>
      </c>
      <c r="C161" s="345">
        <v>150</v>
      </c>
      <c r="D161" s="147">
        <f>SUM(D162:D165)</f>
        <v>3332977</v>
      </c>
      <c r="E161" s="147">
        <f>SUM(E162:E165)</f>
        <v>3417226</v>
      </c>
      <c r="F161" s="150">
        <f t="shared" si="2"/>
        <v>102.52774021542903</v>
      </c>
    </row>
    <row r="162" spans="1:6" s="8" customFormat="1" x14ac:dyDescent="0.2">
      <c r="A162" s="145">
        <v>3111</v>
      </c>
      <c r="B162" s="146" t="s">
        <v>385</v>
      </c>
      <c r="C162" s="345">
        <v>151</v>
      </c>
      <c r="D162" s="149">
        <v>3293095</v>
      </c>
      <c r="E162" s="149">
        <v>3378995</v>
      </c>
      <c r="F162" s="148">
        <f t="shared" si="2"/>
        <v>102.60848836732617</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20529</v>
      </c>
      <c r="E164" s="149">
        <v>14694</v>
      </c>
      <c r="F164" s="148">
        <f t="shared" si="2"/>
        <v>71.576793803887185</v>
      </c>
    </row>
    <row r="165" spans="1:6" s="8" customFormat="1" x14ac:dyDescent="0.2">
      <c r="A165" s="145">
        <v>3114</v>
      </c>
      <c r="B165" s="146" t="s">
        <v>388</v>
      </c>
      <c r="C165" s="345">
        <v>154</v>
      </c>
      <c r="D165" s="149">
        <v>19353</v>
      </c>
      <c r="E165" s="149">
        <v>23537</v>
      </c>
      <c r="F165" s="148">
        <f t="shared" si="2"/>
        <v>121.61938717511498</v>
      </c>
    </row>
    <row r="166" spans="1:6" s="8" customFormat="1" x14ac:dyDescent="0.2">
      <c r="A166" s="145">
        <v>312</v>
      </c>
      <c r="B166" s="146" t="s">
        <v>1597</v>
      </c>
      <c r="C166" s="345">
        <v>155</v>
      </c>
      <c r="D166" s="149">
        <v>137251</v>
      </c>
      <c r="E166" s="149">
        <v>210729</v>
      </c>
      <c r="F166" s="148">
        <f t="shared" si="2"/>
        <v>153.53549336616857</v>
      </c>
    </row>
    <row r="167" spans="1:6" s="8" customFormat="1" x14ac:dyDescent="0.2">
      <c r="A167" s="145">
        <v>313</v>
      </c>
      <c r="B167" s="146" t="s">
        <v>2853</v>
      </c>
      <c r="C167" s="345">
        <v>156</v>
      </c>
      <c r="D167" s="147">
        <f>SUM(D168:D170)</f>
        <v>543760</v>
      </c>
      <c r="E167" s="147">
        <f>SUM(E168:E170)</f>
        <v>552346</v>
      </c>
      <c r="F167" s="150">
        <f t="shared" si="2"/>
        <v>101.57900544357805</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490016</v>
      </c>
      <c r="E169" s="149">
        <v>497754</v>
      </c>
      <c r="F169" s="148">
        <f t="shared" si="2"/>
        <v>101.57913210997191</v>
      </c>
    </row>
    <row r="170" spans="1:6" s="8" customFormat="1" x14ac:dyDescent="0.2">
      <c r="A170" s="145">
        <v>3133</v>
      </c>
      <c r="B170" s="146" t="s">
        <v>264</v>
      </c>
      <c r="C170" s="345">
        <v>159</v>
      </c>
      <c r="D170" s="149">
        <v>53744</v>
      </c>
      <c r="E170" s="149">
        <v>54592</v>
      </c>
      <c r="F170" s="148">
        <f t="shared" si="2"/>
        <v>101.57785055075917</v>
      </c>
    </row>
    <row r="171" spans="1:6" s="8" customFormat="1" x14ac:dyDescent="0.2">
      <c r="A171" s="145">
        <v>32</v>
      </c>
      <c r="B171" s="146" t="s">
        <v>433</v>
      </c>
      <c r="C171" s="345">
        <v>160</v>
      </c>
      <c r="D171" s="147">
        <f>D172+D177+D185+D195+D196</f>
        <v>740717</v>
      </c>
      <c r="E171" s="147">
        <f>E172+E177+E185+E195+E196</f>
        <v>801679</v>
      </c>
      <c r="F171" s="150">
        <f t="shared" si="2"/>
        <v>108.23013377578752</v>
      </c>
    </row>
    <row r="172" spans="1:6" s="8" customFormat="1" x14ac:dyDescent="0.2">
      <c r="A172" s="145">
        <v>321</v>
      </c>
      <c r="B172" s="146" t="s">
        <v>3359</v>
      </c>
      <c r="C172" s="345">
        <v>161</v>
      </c>
      <c r="D172" s="147">
        <f>SUM(D173:D176)</f>
        <v>188814</v>
      </c>
      <c r="E172" s="147">
        <f>SUM(E173:E176)</f>
        <v>245690</v>
      </c>
      <c r="F172" s="150">
        <f t="shared" si="2"/>
        <v>130.12276632029403</v>
      </c>
    </row>
    <row r="173" spans="1:6" s="8" customFormat="1" x14ac:dyDescent="0.2">
      <c r="A173" s="145">
        <v>3211</v>
      </c>
      <c r="B173" s="146" t="s">
        <v>3243</v>
      </c>
      <c r="C173" s="345">
        <v>162</v>
      </c>
      <c r="D173" s="149">
        <v>45707</v>
      </c>
      <c r="E173" s="149">
        <v>41372</v>
      </c>
      <c r="F173" s="148">
        <f t="shared" si="2"/>
        <v>90.515675935852286</v>
      </c>
    </row>
    <row r="174" spans="1:6" s="8" customFormat="1" x14ac:dyDescent="0.2">
      <c r="A174" s="145">
        <v>3212</v>
      </c>
      <c r="B174" s="146" t="s">
        <v>108</v>
      </c>
      <c r="C174" s="345">
        <v>163</v>
      </c>
      <c r="D174" s="149">
        <v>140349</v>
      </c>
      <c r="E174" s="149">
        <v>189431</v>
      </c>
      <c r="F174" s="148">
        <f t="shared" si="2"/>
        <v>134.97139274237793</v>
      </c>
    </row>
    <row r="175" spans="1:6" s="8" customFormat="1" x14ac:dyDescent="0.2">
      <c r="A175" s="145">
        <v>3213</v>
      </c>
      <c r="B175" s="146" t="s">
        <v>2999</v>
      </c>
      <c r="C175" s="345">
        <v>164</v>
      </c>
      <c r="D175" s="149">
        <v>2758</v>
      </c>
      <c r="E175" s="149">
        <v>8893</v>
      </c>
      <c r="F175" s="148">
        <f t="shared" si="2"/>
        <v>322.44379985496738</v>
      </c>
    </row>
    <row r="176" spans="1:6" s="8" customFormat="1" x14ac:dyDescent="0.2">
      <c r="A176" s="145">
        <v>3214</v>
      </c>
      <c r="B176" s="146" t="s">
        <v>2998</v>
      </c>
      <c r="C176" s="345">
        <v>165</v>
      </c>
      <c r="D176" s="149"/>
      <c r="E176" s="149">
        <v>5994</v>
      </c>
      <c r="F176" s="148" t="str">
        <f t="shared" si="2"/>
        <v>-</v>
      </c>
    </row>
    <row r="177" spans="1:6" s="8" customFormat="1" x14ac:dyDescent="0.2">
      <c r="A177" s="145">
        <v>322</v>
      </c>
      <c r="B177" s="146" t="s">
        <v>3360</v>
      </c>
      <c r="C177" s="345">
        <v>166</v>
      </c>
      <c r="D177" s="147">
        <f>SUM(D178:D184)</f>
        <v>326806</v>
      </c>
      <c r="E177" s="147">
        <f>SUM(E178:E184)</f>
        <v>345294</v>
      </c>
      <c r="F177" s="150">
        <f t="shared" si="2"/>
        <v>105.6571788767648</v>
      </c>
    </row>
    <row r="178" spans="1:6" s="8" customFormat="1" x14ac:dyDescent="0.2">
      <c r="A178" s="145">
        <v>3221</v>
      </c>
      <c r="B178" s="146" t="s">
        <v>3000</v>
      </c>
      <c r="C178" s="345">
        <v>167</v>
      </c>
      <c r="D178" s="149">
        <v>31289</v>
      </c>
      <c r="E178" s="149">
        <v>36813</v>
      </c>
      <c r="F178" s="148">
        <f t="shared" si="2"/>
        <v>117.65476685096998</v>
      </c>
    </row>
    <row r="179" spans="1:6" s="8" customFormat="1" x14ac:dyDescent="0.2">
      <c r="A179" s="145">
        <v>3222</v>
      </c>
      <c r="B179" s="146" t="s">
        <v>3001</v>
      </c>
      <c r="C179" s="345">
        <v>168</v>
      </c>
      <c r="D179" s="149">
        <v>139366</v>
      </c>
      <c r="E179" s="149">
        <v>148068</v>
      </c>
      <c r="F179" s="148">
        <f t="shared" si="2"/>
        <v>106.243990643342</v>
      </c>
    </row>
    <row r="180" spans="1:6" s="8" customFormat="1" x14ac:dyDescent="0.2">
      <c r="A180" s="145">
        <v>3223</v>
      </c>
      <c r="B180" s="146" t="s">
        <v>3002</v>
      </c>
      <c r="C180" s="345">
        <v>169</v>
      </c>
      <c r="D180" s="149">
        <v>147309</v>
      </c>
      <c r="E180" s="149">
        <v>149625</v>
      </c>
      <c r="F180" s="148">
        <f t="shared" si="2"/>
        <v>101.57220536423436</v>
      </c>
    </row>
    <row r="181" spans="1:6" s="8" customFormat="1" x14ac:dyDescent="0.2">
      <c r="A181" s="145">
        <v>3224</v>
      </c>
      <c r="B181" s="146" t="s">
        <v>2236</v>
      </c>
      <c r="C181" s="345">
        <v>170</v>
      </c>
      <c r="D181" s="149">
        <v>7295</v>
      </c>
      <c r="E181" s="149">
        <v>7551</v>
      </c>
      <c r="F181" s="148">
        <f t="shared" si="2"/>
        <v>103.50925291295408</v>
      </c>
    </row>
    <row r="182" spans="1:6" s="8" customFormat="1" x14ac:dyDescent="0.2">
      <c r="A182" s="145">
        <v>3225</v>
      </c>
      <c r="B182" s="146" t="s">
        <v>504</v>
      </c>
      <c r="C182" s="345">
        <v>171</v>
      </c>
      <c r="D182" s="149">
        <v>818</v>
      </c>
      <c r="E182" s="149">
        <v>2391</v>
      </c>
      <c r="F182" s="148">
        <f t="shared" si="2"/>
        <v>292.29828850855745</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729</v>
      </c>
      <c r="E184" s="149">
        <v>846</v>
      </c>
      <c r="F184" s="148">
        <f t="shared" si="2"/>
        <v>116.04938271604939</v>
      </c>
    </row>
    <row r="185" spans="1:6" s="8" customFormat="1" x14ac:dyDescent="0.2">
      <c r="A185" s="145">
        <v>323</v>
      </c>
      <c r="B185" s="146" t="s">
        <v>2312</v>
      </c>
      <c r="C185" s="345">
        <v>174</v>
      </c>
      <c r="D185" s="147">
        <f>SUM(D186:D194)</f>
        <v>128892</v>
      </c>
      <c r="E185" s="147">
        <f>SUM(E186:E194)</f>
        <v>112115</v>
      </c>
      <c r="F185" s="150">
        <f t="shared" si="2"/>
        <v>86.983676256090376</v>
      </c>
    </row>
    <row r="186" spans="1:6" s="8" customFormat="1" x14ac:dyDescent="0.2">
      <c r="A186" s="145">
        <v>3231</v>
      </c>
      <c r="B186" s="146" t="s">
        <v>855</v>
      </c>
      <c r="C186" s="345">
        <v>175</v>
      </c>
      <c r="D186" s="149">
        <v>18045</v>
      </c>
      <c r="E186" s="149">
        <v>20504</v>
      </c>
      <c r="F186" s="148">
        <f t="shared" si="2"/>
        <v>113.62704350235522</v>
      </c>
    </row>
    <row r="187" spans="1:6" s="8" customFormat="1" x14ac:dyDescent="0.2">
      <c r="A187" s="145">
        <v>3232</v>
      </c>
      <c r="B187" s="146" t="s">
        <v>3870</v>
      </c>
      <c r="C187" s="345">
        <v>176</v>
      </c>
      <c r="D187" s="149">
        <v>41986</v>
      </c>
      <c r="E187" s="149">
        <v>22825</v>
      </c>
      <c r="F187" s="148">
        <f t="shared" si="2"/>
        <v>54.363359214976427</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28200</v>
      </c>
      <c r="E189" s="149">
        <v>29210</v>
      </c>
      <c r="F189" s="148">
        <f t="shared" si="2"/>
        <v>103.58156028368795</v>
      </c>
    </row>
    <row r="190" spans="1:6" s="8" customFormat="1" x14ac:dyDescent="0.2">
      <c r="A190" s="145">
        <v>3235</v>
      </c>
      <c r="B190" s="146" t="s">
        <v>3873</v>
      </c>
      <c r="C190" s="345">
        <v>179</v>
      </c>
      <c r="D190" s="149">
        <v>7273</v>
      </c>
      <c r="E190" s="149">
        <v>7273</v>
      </c>
      <c r="F190" s="148">
        <f t="shared" si="2"/>
        <v>100</v>
      </c>
    </row>
    <row r="191" spans="1:6" s="8" customFormat="1" x14ac:dyDescent="0.2">
      <c r="A191" s="145">
        <v>3236</v>
      </c>
      <c r="B191" s="146" t="s">
        <v>3874</v>
      </c>
      <c r="C191" s="345">
        <v>180</v>
      </c>
      <c r="D191" s="149">
        <v>12493</v>
      </c>
      <c r="E191" s="149">
        <v>11059</v>
      </c>
      <c r="F191" s="148">
        <f t="shared" si="2"/>
        <v>88.521572080365004</v>
      </c>
    </row>
    <row r="192" spans="1:6" s="8" customFormat="1" x14ac:dyDescent="0.2">
      <c r="A192" s="145">
        <v>3237</v>
      </c>
      <c r="B192" s="146" t="s">
        <v>3875</v>
      </c>
      <c r="C192" s="345">
        <v>181</v>
      </c>
      <c r="D192" s="149">
        <v>1082</v>
      </c>
      <c r="E192" s="149">
        <v>2571</v>
      </c>
      <c r="F192" s="148">
        <f t="shared" si="2"/>
        <v>237.61552680221811</v>
      </c>
    </row>
    <row r="193" spans="1:6" s="8" customFormat="1" x14ac:dyDescent="0.2">
      <c r="A193" s="145">
        <v>3238</v>
      </c>
      <c r="B193" s="146" t="s">
        <v>702</v>
      </c>
      <c r="C193" s="345">
        <v>182</v>
      </c>
      <c r="D193" s="149">
        <v>8548</v>
      </c>
      <c r="E193" s="149">
        <v>17591</v>
      </c>
      <c r="F193" s="148">
        <f t="shared" si="2"/>
        <v>205.79082826392136</v>
      </c>
    </row>
    <row r="194" spans="1:6" s="8" customFormat="1" x14ac:dyDescent="0.2">
      <c r="A194" s="145">
        <v>3239</v>
      </c>
      <c r="B194" s="146" t="s">
        <v>703</v>
      </c>
      <c r="C194" s="345">
        <v>183</v>
      </c>
      <c r="D194" s="149">
        <v>11265</v>
      </c>
      <c r="E194" s="149">
        <v>1082</v>
      </c>
      <c r="F194" s="148">
        <f t="shared" si="2"/>
        <v>9.6049711495783399</v>
      </c>
    </row>
    <row r="195" spans="1:6" s="8" customFormat="1" x14ac:dyDescent="0.2">
      <c r="A195" s="145">
        <v>324</v>
      </c>
      <c r="B195" s="146" t="s">
        <v>3584</v>
      </c>
      <c r="C195" s="345">
        <v>184</v>
      </c>
      <c r="D195" s="149">
        <v>75570</v>
      </c>
      <c r="E195" s="149">
        <v>78631</v>
      </c>
      <c r="F195" s="148">
        <f t="shared" si="2"/>
        <v>104.05054915971948</v>
      </c>
    </row>
    <row r="196" spans="1:6" s="8" customFormat="1" x14ac:dyDescent="0.2">
      <c r="A196" s="145">
        <v>329</v>
      </c>
      <c r="B196" s="146" t="s">
        <v>434</v>
      </c>
      <c r="C196" s="345">
        <v>185</v>
      </c>
      <c r="D196" s="147">
        <f>SUM(D197:D203)</f>
        <v>20635</v>
      </c>
      <c r="E196" s="147">
        <f>SUM(E197:E203)</f>
        <v>19949</v>
      </c>
      <c r="F196" s="150">
        <f t="shared" si="2"/>
        <v>96.675551247879824</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6675</v>
      </c>
      <c r="E198" s="149">
        <v>6675</v>
      </c>
      <c r="F198" s="148">
        <f t="shared" si="2"/>
        <v>100</v>
      </c>
    </row>
    <row r="199" spans="1:6" s="8" customFormat="1" x14ac:dyDescent="0.2">
      <c r="A199" s="145">
        <v>3293</v>
      </c>
      <c r="B199" s="146" t="s">
        <v>1967</v>
      </c>
      <c r="C199" s="345">
        <v>188</v>
      </c>
      <c r="D199" s="149"/>
      <c r="E199" s="149"/>
      <c r="F199" s="148" t="str">
        <f t="shared" si="2"/>
        <v>-</v>
      </c>
    </row>
    <row r="200" spans="1:6" s="8" customFormat="1" x14ac:dyDescent="0.2">
      <c r="A200" s="145">
        <v>3294</v>
      </c>
      <c r="B200" s="146" t="s">
        <v>2313</v>
      </c>
      <c r="C200" s="345">
        <v>189</v>
      </c>
      <c r="D200" s="149">
        <v>670</v>
      </c>
      <c r="E200" s="149">
        <v>370</v>
      </c>
      <c r="F200" s="148">
        <f t="shared" si="2"/>
        <v>55.223880597014926</v>
      </c>
    </row>
    <row r="201" spans="1:6" s="8" customFormat="1" x14ac:dyDescent="0.2">
      <c r="A201" s="145">
        <v>3295</v>
      </c>
      <c r="B201" s="146" t="s">
        <v>3585</v>
      </c>
      <c r="C201" s="345">
        <v>190</v>
      </c>
      <c r="D201" s="149">
        <v>11746</v>
      </c>
      <c r="E201" s="149">
        <v>12334</v>
      </c>
      <c r="F201" s="148">
        <f t="shared" si="2"/>
        <v>105.00595947556614</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1544</v>
      </c>
      <c r="E203" s="149">
        <v>570</v>
      </c>
      <c r="F203" s="148">
        <f t="shared" si="2"/>
        <v>36.917098445595855</v>
      </c>
    </row>
    <row r="204" spans="1:6" s="8" customFormat="1" x14ac:dyDescent="0.2">
      <c r="A204" s="145">
        <v>34</v>
      </c>
      <c r="B204" s="151" t="s">
        <v>435</v>
      </c>
      <c r="C204" s="345">
        <v>193</v>
      </c>
      <c r="D204" s="147">
        <f>D205+D210+D218</f>
        <v>3543</v>
      </c>
      <c r="E204" s="147">
        <f>E205+E210+E218</f>
        <v>2808</v>
      </c>
      <c r="F204" s="150">
        <f t="shared" si="2"/>
        <v>79.254868755292136</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3543</v>
      </c>
      <c r="E218" s="147">
        <f>SUM(E219:E222)</f>
        <v>2808</v>
      </c>
      <c r="F218" s="150">
        <f t="shared" si="3"/>
        <v>79.254868755292136</v>
      </c>
    </row>
    <row r="219" spans="1:6" s="8" customFormat="1" x14ac:dyDescent="0.2">
      <c r="A219" s="145">
        <v>3431</v>
      </c>
      <c r="B219" s="151" t="s">
        <v>3587</v>
      </c>
      <c r="C219" s="345">
        <v>208</v>
      </c>
      <c r="D219" s="149">
        <v>2905</v>
      </c>
      <c r="E219" s="149">
        <v>2758</v>
      </c>
      <c r="F219" s="148">
        <f t="shared" si="3"/>
        <v>94.939759036144579</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v>50</v>
      </c>
      <c r="F221" s="148" t="str">
        <f t="shared" si="3"/>
        <v>-</v>
      </c>
    </row>
    <row r="222" spans="1:6" s="8" customFormat="1" x14ac:dyDescent="0.2">
      <c r="A222" s="145">
        <v>3434</v>
      </c>
      <c r="B222" s="146" t="s">
        <v>1861</v>
      </c>
      <c r="C222" s="345">
        <v>211</v>
      </c>
      <c r="D222" s="149">
        <v>638</v>
      </c>
      <c r="E222" s="149"/>
      <c r="F222" s="148">
        <f t="shared" si="3"/>
        <v>0</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4758248</v>
      </c>
      <c r="E292" s="147">
        <f>E159-E290+E291</f>
        <v>4984788</v>
      </c>
      <c r="F292" s="150">
        <f t="shared" si="4"/>
        <v>104.76099606409754</v>
      </c>
    </row>
    <row r="293" spans="1:6" s="8" customFormat="1" x14ac:dyDescent="0.2">
      <c r="A293" s="145" t="s">
        <v>1215</v>
      </c>
      <c r="B293" s="146" t="s">
        <v>3441</v>
      </c>
      <c r="C293" s="345">
        <v>282</v>
      </c>
      <c r="D293" s="147">
        <f>IF(D12&gt;=D292,D12-D292,0)</f>
        <v>0</v>
      </c>
      <c r="E293" s="147">
        <f>IF(E12&gt;=E292,E12-E292,0)</f>
        <v>132349</v>
      </c>
      <c r="F293" s="150" t="str">
        <f t="shared" si="4"/>
        <v>-</v>
      </c>
    </row>
    <row r="294" spans="1:6" s="8" customFormat="1" x14ac:dyDescent="0.2">
      <c r="A294" s="145" t="s">
        <v>1215</v>
      </c>
      <c r="B294" s="146" t="s">
        <v>3442</v>
      </c>
      <c r="C294" s="345">
        <v>283</v>
      </c>
      <c r="D294" s="147">
        <f>IF(D292&gt;=D12,D292-D12,0)</f>
        <v>13492</v>
      </c>
      <c r="E294" s="147">
        <f>IF(E292&gt;=E12,E292-E12,0)</f>
        <v>0</v>
      </c>
      <c r="F294" s="150">
        <f t="shared" si="4"/>
        <v>0</v>
      </c>
    </row>
    <row r="295" spans="1:6" s="8" customFormat="1" x14ac:dyDescent="0.2">
      <c r="A295" s="145">
        <v>92211</v>
      </c>
      <c r="B295" s="146" t="s">
        <v>2926</v>
      </c>
      <c r="C295" s="345">
        <v>284</v>
      </c>
      <c r="D295" s="149">
        <v>76414</v>
      </c>
      <c r="E295" s="149">
        <v>32328</v>
      </c>
      <c r="F295" s="148">
        <f t="shared" si="4"/>
        <v>42.306383646975689</v>
      </c>
    </row>
    <row r="296" spans="1:6" s="8" customFormat="1" x14ac:dyDescent="0.2">
      <c r="A296" s="145">
        <v>92221</v>
      </c>
      <c r="B296" s="146" t="s">
        <v>4282</v>
      </c>
      <c r="C296" s="345">
        <v>285</v>
      </c>
      <c r="D296" s="149">
        <v>0</v>
      </c>
      <c r="E296" s="149"/>
      <c r="F296" s="148" t="str">
        <f t="shared" si="4"/>
        <v>-</v>
      </c>
    </row>
    <row r="297" spans="1:6" s="8" customFormat="1" x14ac:dyDescent="0.2">
      <c r="A297" s="145">
        <v>96</v>
      </c>
      <c r="B297" s="146" t="s">
        <v>4284</v>
      </c>
      <c r="C297" s="345">
        <v>286</v>
      </c>
      <c r="D297" s="149">
        <v>12543</v>
      </c>
      <c r="E297" s="149">
        <v>9452</v>
      </c>
      <c r="F297" s="148">
        <f t="shared" si="4"/>
        <v>75.356772701905456</v>
      </c>
    </row>
    <row r="298" spans="1:6" s="8" customFormat="1" x14ac:dyDescent="0.2">
      <c r="A298" s="145">
        <v>9661</v>
      </c>
      <c r="B298" s="146" t="s">
        <v>2651</v>
      </c>
      <c r="C298" s="345">
        <v>287</v>
      </c>
      <c r="D298" s="149">
        <v>3398</v>
      </c>
      <c r="E298" s="149">
        <v>2112</v>
      </c>
      <c r="F298" s="148">
        <f t="shared" si="4"/>
        <v>62.154208357857563</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30593</v>
      </c>
      <c r="E353" s="147">
        <f>E354+E366+E399+E403+E405</f>
        <v>107653</v>
      </c>
      <c r="F353" s="150">
        <f t="shared" si="5"/>
        <v>351.88768672572155</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30593</v>
      </c>
      <c r="E366" s="147">
        <f>E367+E372+E381+E386+E391+E394</f>
        <v>107653</v>
      </c>
      <c r="F366" s="150">
        <f t="shared" si="6"/>
        <v>351.88768672572155</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25669</v>
      </c>
      <c r="E372" s="147">
        <f>SUM(E373:E380)</f>
        <v>96210</v>
      </c>
      <c r="F372" s="150">
        <f t="shared" si="6"/>
        <v>374.81008220031941</v>
      </c>
    </row>
    <row r="373" spans="1:6" s="8" customFormat="1" x14ac:dyDescent="0.2">
      <c r="A373" s="145">
        <v>4221</v>
      </c>
      <c r="B373" s="146" t="s">
        <v>3941</v>
      </c>
      <c r="C373" s="345">
        <v>361</v>
      </c>
      <c r="D373" s="149">
        <v>20652</v>
      </c>
      <c r="E373" s="149">
        <v>82644</v>
      </c>
      <c r="F373" s="148">
        <f t="shared" si="6"/>
        <v>400.17431725740852</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v>125</v>
      </c>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v>2345</v>
      </c>
      <c r="E377" s="149"/>
      <c r="F377" s="148">
        <f t="shared" si="6"/>
        <v>0</v>
      </c>
    </row>
    <row r="378" spans="1:6" s="8" customFormat="1" x14ac:dyDescent="0.2">
      <c r="A378" s="145">
        <v>4226</v>
      </c>
      <c r="B378" s="146" t="s">
        <v>3946</v>
      </c>
      <c r="C378" s="345">
        <v>366</v>
      </c>
      <c r="D378" s="149"/>
      <c r="E378" s="149">
        <v>1584</v>
      </c>
      <c r="F378" s="148" t="str">
        <f t="shared" si="6"/>
        <v>-</v>
      </c>
    </row>
    <row r="379" spans="1:6" s="8" customFormat="1" x14ac:dyDescent="0.2">
      <c r="A379" s="145">
        <v>4227</v>
      </c>
      <c r="B379" s="151" t="s">
        <v>3947</v>
      </c>
      <c r="C379" s="345">
        <v>367</v>
      </c>
      <c r="D379" s="149">
        <v>2672</v>
      </c>
      <c r="E379" s="149">
        <v>11857</v>
      </c>
      <c r="F379" s="148">
        <f t="shared" si="6"/>
        <v>443.75</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4924</v>
      </c>
      <c r="E386" s="147">
        <f>SUM(E387:E390)</f>
        <v>11443</v>
      </c>
      <c r="F386" s="150">
        <f t="shared" si="6"/>
        <v>232.39236393176279</v>
      </c>
    </row>
    <row r="387" spans="1:6" s="8" customFormat="1" x14ac:dyDescent="0.2">
      <c r="A387" s="145">
        <v>4241</v>
      </c>
      <c r="B387" s="146" t="s">
        <v>2886</v>
      </c>
      <c r="C387" s="345">
        <v>375</v>
      </c>
      <c r="D387" s="149">
        <v>4924</v>
      </c>
      <c r="E387" s="149">
        <v>11443</v>
      </c>
      <c r="F387" s="148">
        <f t="shared" si="6"/>
        <v>232.39236393176279</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30593</v>
      </c>
      <c r="E411" s="147">
        <f>IF(E353&gt;=E301, E353-E301, 0)</f>
        <v>107653</v>
      </c>
      <c r="F411" s="150">
        <f t="shared" si="6"/>
        <v>351.88768672572155</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0</v>
      </c>
      <c r="E413" s="149">
        <v>0</v>
      </c>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4744756</v>
      </c>
      <c r="E415" s="147">
        <f>E12+E301</f>
        <v>5117137</v>
      </c>
      <c r="F415" s="150">
        <f t="shared" si="6"/>
        <v>107.84826448399032</v>
      </c>
    </row>
    <row r="416" spans="1:6" s="8" customFormat="1" x14ac:dyDescent="0.2">
      <c r="A416" s="145" t="s">
        <v>1215</v>
      </c>
      <c r="B416" s="146" t="s">
        <v>1993</v>
      </c>
      <c r="C416" s="345">
        <v>404</v>
      </c>
      <c r="D416" s="147">
        <f>D292+D353</f>
        <v>4788841</v>
      </c>
      <c r="E416" s="147">
        <f>E292+E353</f>
        <v>5092441</v>
      </c>
      <c r="F416" s="150">
        <f t="shared" si="6"/>
        <v>106.33973857139965</v>
      </c>
    </row>
    <row r="417" spans="1:6" s="8" customFormat="1" x14ac:dyDescent="0.2">
      <c r="A417" s="145" t="s">
        <v>1215</v>
      </c>
      <c r="B417" s="146" t="s">
        <v>1994</v>
      </c>
      <c r="C417" s="345">
        <v>405</v>
      </c>
      <c r="D417" s="147">
        <f>IF(D415&gt;=D416,D415-D416,0)</f>
        <v>0</v>
      </c>
      <c r="E417" s="147">
        <f>IF(E415&gt;=E416,E415-E416,0)</f>
        <v>24696</v>
      </c>
      <c r="F417" s="150" t="str">
        <f t="shared" si="6"/>
        <v>-</v>
      </c>
    </row>
    <row r="418" spans="1:6" s="8" customFormat="1" x14ac:dyDescent="0.2">
      <c r="A418" s="145" t="s">
        <v>1215</v>
      </c>
      <c r="B418" s="146" t="s">
        <v>1995</v>
      </c>
      <c r="C418" s="345">
        <v>406</v>
      </c>
      <c r="D418" s="147">
        <f>IF(D416&gt;=D415,D416-D415,0)</f>
        <v>44085</v>
      </c>
      <c r="E418" s="147">
        <f>IF(E416&gt;=E415,E416-E415,0)</f>
        <v>0</v>
      </c>
      <c r="F418" s="150">
        <f t="shared" si="6"/>
        <v>0</v>
      </c>
    </row>
    <row r="419" spans="1:6" s="8" customFormat="1" x14ac:dyDescent="0.2">
      <c r="A419" s="160" t="s">
        <v>1592</v>
      </c>
      <c r="B419" s="151" t="s">
        <v>1996</v>
      </c>
      <c r="C419" s="345">
        <v>407</v>
      </c>
      <c r="D419" s="147">
        <f>IF(D295-D296+D412-D413&gt;=0,D295-D296+D412-D413,0)</f>
        <v>76414</v>
      </c>
      <c r="E419" s="147">
        <f>IF(E295-E296+E412-E413&gt;=0,E295-E296+E412-E413,0)</f>
        <v>32328</v>
      </c>
      <c r="F419" s="150">
        <f t="shared" si="6"/>
        <v>42.306383646975689</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12543</v>
      </c>
      <c r="E421" s="161">
        <f>E297+E414</f>
        <v>9452</v>
      </c>
      <c r="F421" s="162">
        <f t="shared" si="6"/>
        <v>75.356772701905456</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4744756</v>
      </c>
      <c r="E642" s="147">
        <f>E415+E423</f>
        <v>5117137</v>
      </c>
      <c r="F642" s="148">
        <f t="shared" si="10"/>
        <v>107.84826448399032</v>
      </c>
    </row>
    <row r="643" spans="1:6" s="8" customFormat="1" x14ac:dyDescent="0.2">
      <c r="A643" s="145" t="s">
        <v>1215</v>
      </c>
      <c r="B643" s="146" t="s">
        <v>1246</v>
      </c>
      <c r="C643" s="345">
        <v>630</v>
      </c>
      <c r="D643" s="147">
        <f>D416+D531</f>
        <v>4788841</v>
      </c>
      <c r="E643" s="147">
        <f>E416+E531</f>
        <v>5092441</v>
      </c>
      <c r="F643" s="148">
        <f t="shared" si="10"/>
        <v>106.33973857139965</v>
      </c>
    </row>
    <row r="644" spans="1:6" s="8" customFormat="1" x14ac:dyDescent="0.2">
      <c r="A644" s="145" t="s">
        <v>1215</v>
      </c>
      <c r="B644" s="146" t="s">
        <v>1247</v>
      </c>
      <c r="C644" s="345">
        <v>631</v>
      </c>
      <c r="D644" s="147">
        <f>IF(D642&gt;=D643,D642-D643,0)</f>
        <v>0</v>
      </c>
      <c r="E644" s="147">
        <f>IF(E642&gt;=E643,E642-E643,0)</f>
        <v>24696</v>
      </c>
      <c r="F644" s="148" t="str">
        <f t="shared" si="10"/>
        <v>-</v>
      </c>
    </row>
    <row r="645" spans="1:6" s="8" customFormat="1" x14ac:dyDescent="0.2">
      <c r="A645" s="145" t="s">
        <v>1215</v>
      </c>
      <c r="B645" s="146" t="s">
        <v>1248</v>
      </c>
      <c r="C645" s="345">
        <v>632</v>
      </c>
      <c r="D645" s="147">
        <f>IF(D643&gt;=D642,D643-D642,0)</f>
        <v>44085</v>
      </c>
      <c r="E645" s="147">
        <f>IF(E643&gt;=E642,E643-E642,0)</f>
        <v>0</v>
      </c>
      <c r="F645" s="148">
        <f t="shared" si="10"/>
        <v>0</v>
      </c>
    </row>
    <row r="646" spans="1:6" s="8" customFormat="1" x14ac:dyDescent="0.2">
      <c r="A646" s="160" t="s">
        <v>2741</v>
      </c>
      <c r="B646" s="146" t="s">
        <v>1249</v>
      </c>
      <c r="C646" s="345">
        <v>633</v>
      </c>
      <c r="D646" s="147">
        <f>IF(D419-D420+D640-D641&gt;=0,D419-D420+D640-D641,0)</f>
        <v>76414</v>
      </c>
      <c r="E646" s="147">
        <f>IF(E419-E420+E640-E641&gt;=0,E419-E420+E640-E641,0)</f>
        <v>32328</v>
      </c>
      <c r="F646" s="148">
        <f t="shared" si="10"/>
        <v>42.306383646975689</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32329</v>
      </c>
      <c r="E648" s="147">
        <f>IF(E644+E646-E645-E647&gt;=0,E644+E646-E645-E647,0)</f>
        <v>57024</v>
      </c>
      <c r="F648" s="148">
        <f t="shared" si="10"/>
        <v>176.38652602926166</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341943</v>
      </c>
      <c r="E650" s="158">
        <v>344359</v>
      </c>
      <c r="F650" s="159">
        <f t="shared" si="10"/>
        <v>100.70655050695582</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85543</v>
      </c>
      <c r="E652" s="149">
        <v>43871</v>
      </c>
      <c r="F652" s="148">
        <f t="shared" ref="F652:F677" si="11">IF(D652&lt;&gt;0,IF(E652/D652&gt;=100,"&gt;&gt;100",E652/D652*100),"-")</f>
        <v>51.285318494792101</v>
      </c>
    </row>
    <row r="653" spans="1:6" s="8" customFormat="1" x14ac:dyDescent="0.2">
      <c r="A653" s="145" t="s">
        <v>1208</v>
      </c>
      <c r="B653" s="146" t="s">
        <v>2750</v>
      </c>
      <c r="C653" s="345">
        <v>639</v>
      </c>
      <c r="D653" s="149">
        <v>4764831</v>
      </c>
      <c r="E653" s="149">
        <v>5171485</v>
      </c>
      <c r="F653" s="148">
        <f t="shared" si="11"/>
        <v>108.53448947087526</v>
      </c>
    </row>
    <row r="654" spans="1:6" s="8" customFormat="1" x14ac:dyDescent="0.2">
      <c r="A654" s="145" t="s">
        <v>1209</v>
      </c>
      <c r="B654" s="146" t="s">
        <v>3586</v>
      </c>
      <c r="C654" s="345">
        <v>640</v>
      </c>
      <c r="D654" s="149">
        <v>4806502</v>
      </c>
      <c r="E654" s="149">
        <v>5116486</v>
      </c>
      <c r="F654" s="148">
        <f t="shared" si="11"/>
        <v>106.44926393456198</v>
      </c>
    </row>
    <row r="655" spans="1:6" s="8" customFormat="1" x14ac:dyDescent="0.2">
      <c r="A655" s="145">
        <v>11</v>
      </c>
      <c r="B655" s="146" t="s">
        <v>181</v>
      </c>
      <c r="C655" s="345">
        <v>641</v>
      </c>
      <c r="D655" s="147">
        <f>+D652+D653-D654</f>
        <v>43872</v>
      </c>
      <c r="E655" s="147">
        <f>+E652+E653-E654</f>
        <v>98870</v>
      </c>
      <c r="F655" s="150">
        <f t="shared" si="11"/>
        <v>225.36013858497449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44</v>
      </c>
      <c r="E657" s="149">
        <v>46</v>
      </c>
      <c r="F657" s="148">
        <f t="shared" si="11"/>
        <v>104.54545454545455</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39</v>
      </c>
      <c r="E659" s="149">
        <v>35</v>
      </c>
      <c r="F659" s="148">
        <f t="shared" si="11"/>
        <v>89.743589743589752</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v>2592</v>
      </c>
      <c r="E668" s="149">
        <v>2592</v>
      </c>
      <c r="F668" s="148">
        <f t="shared" si="11"/>
        <v>100</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4163491</v>
      </c>
      <c r="E678" s="149">
        <v>4388786</v>
      </c>
      <c r="F678" s="148"/>
    </row>
    <row r="679" spans="1:6" s="8" customFormat="1" x14ac:dyDescent="0.2">
      <c r="A679" s="152">
        <v>63613</v>
      </c>
      <c r="B679" s="163" t="s">
        <v>4078</v>
      </c>
      <c r="C679" s="345">
        <v>665</v>
      </c>
      <c r="D679" s="149">
        <v>7520</v>
      </c>
      <c r="E679" s="149">
        <v>26835</v>
      </c>
      <c r="F679" s="148"/>
    </row>
    <row r="680" spans="1:6" s="8" customFormat="1" x14ac:dyDescent="0.2">
      <c r="A680" s="152">
        <v>63622</v>
      </c>
      <c r="B680" s="163" t="s">
        <v>4079</v>
      </c>
      <c r="C680" s="345">
        <v>666</v>
      </c>
      <c r="D680" s="149">
        <v>5000</v>
      </c>
      <c r="E680" s="149">
        <v>41000</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111949</v>
      </c>
      <c r="E698" s="149">
        <v>84476</v>
      </c>
      <c r="F698" s="148">
        <f t="shared" si="12"/>
        <v>75.459360959008109</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v>34569</v>
      </c>
      <c r="F701" s="148" t="str">
        <f>IF(D701&lt;&gt;0,IF(E701/D701&gt;=100,"&gt;&gt;100",E701/D701*100),"-")</f>
        <v>-</v>
      </c>
    </row>
    <row r="702" spans="1:6" s="8" customFormat="1" x14ac:dyDescent="0.2">
      <c r="A702" s="145">
        <v>31215</v>
      </c>
      <c r="B702" s="146" t="s">
        <v>1641</v>
      </c>
      <c r="C702" s="345">
        <v>688</v>
      </c>
      <c r="D702" s="149">
        <v>14474</v>
      </c>
      <c r="E702" s="149">
        <v>18166</v>
      </c>
      <c r="F702" s="148">
        <f>IF(D702&lt;&gt;0,IF(E702/D702&gt;=100,"&gt;&gt;100",E702/D702*100),"-")</f>
        <v>125.50780710239049</v>
      </c>
    </row>
    <row r="703" spans="1:6" s="8" customFormat="1" x14ac:dyDescent="0.2">
      <c r="A703" s="145">
        <v>32121</v>
      </c>
      <c r="B703" s="146" t="s">
        <v>3797</v>
      </c>
      <c r="C703" s="345">
        <v>689</v>
      </c>
      <c r="D703" s="149">
        <v>140349</v>
      </c>
      <c r="E703" s="149">
        <v>189431</v>
      </c>
      <c r="F703" s="148">
        <f>IF(D703&lt;&gt;0,IF(E703/D703&gt;=100,"&gt;&gt;100",E703/D703*100),"-")</f>
        <v>134.97139274237793</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10494</v>
      </c>
      <c r="E705" s="149">
        <v>9059</v>
      </c>
      <c r="F705" s="148">
        <f>IF(D705&lt;&gt;0,IF(E705/D705&gt;=100,"&gt;&gt;100",E705/D705*100),"-")</f>
        <v>86.325519344387274</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1082</v>
      </c>
      <c r="E707" s="149">
        <v>2196</v>
      </c>
      <c r="F707" s="148">
        <f>IF(D707&lt;&gt;0,IF(E707/D707&gt;=100,"&gt;&gt;100",E707/D707*100),"-")</f>
        <v>202.95748613678373</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Ružica Vrljić</v>
      </c>
      <c r="D995" s="293"/>
      <c r="E995" s="293"/>
    </row>
    <row r="996" spans="1:5" ht="15" customHeight="1" x14ac:dyDescent="0.2">
      <c r="A996" s="291" t="str">
        <f>IF(RefStr!H27="","Telefon za kontakt: _________________","Telefon za kontakt: " &amp; RefStr!H27)</f>
        <v>Telefon za kontakt: 032205998</v>
      </c>
      <c r="C996" s="292"/>
    </row>
    <row r="997" spans="1:5" ht="15" customHeight="1" x14ac:dyDescent="0.2">
      <c r="A997" s="291" t="str">
        <f>IF(RefStr!H33="","Odgovorna osoba: _____________________________","Odgovorna osoba: " &amp; RefStr!H33)</f>
        <v>Odgovorna osoba: Katica Gudelj</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27" activePane="bottomLeft" state="frozen"/>
      <selection pane="bottomLeft" activeCell="E249" sqref="E24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10186</v>
      </c>
      <c r="C4" s="414"/>
      <c r="D4" s="414"/>
      <c r="E4" s="415">
        <f>SUM(Skriveni!G977:G1286)</f>
        <v>35472012.064999998</v>
      </c>
      <c r="F4" s="416"/>
    </row>
    <row r="5" spans="1:6" ht="15" customHeight="1" x14ac:dyDescent="0.2">
      <c r="B5" s="413" t="str">
        <f>"Naziv: "&amp;IF(RefStr!B10&lt;&gt;"",RefStr!B10,"_______________________________________")</f>
        <v>Naziv: OSNOVNA ŠKOLA VOĐINCI</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10667306</v>
      </c>
      <c r="E12" s="96">
        <f>E13+E74</f>
        <v>10552051</v>
      </c>
      <c r="F12" s="123">
        <f t="shared" ref="F12:F75" si="0">IF(D12&gt;0,IF(E12/D12&gt;=100,"&gt;&gt;100",E12/D12*100),"-")</f>
        <v>98.919549134523749</v>
      </c>
    </row>
    <row r="13" spans="1:6" s="3" customFormat="1" x14ac:dyDescent="0.2">
      <c r="A13" s="132">
        <v>0</v>
      </c>
      <c r="B13" s="314" t="s">
        <v>521</v>
      </c>
      <c r="C13" s="303">
        <v>2</v>
      </c>
      <c r="D13" s="97">
        <f>D14+D18+D57+D58+D62+D69</f>
        <v>10243943</v>
      </c>
      <c r="E13" s="97">
        <f>E14+E18+E57+E58+E62+E69</f>
        <v>10099273</v>
      </c>
      <c r="F13" s="124">
        <f t="shared" si="0"/>
        <v>98.587750829929462</v>
      </c>
    </row>
    <row r="14" spans="1:6" s="3" customFormat="1" x14ac:dyDescent="0.2">
      <c r="A14" s="132" t="s">
        <v>1564</v>
      </c>
      <c r="B14" s="314" t="s">
        <v>3259</v>
      </c>
      <c r="C14" s="303">
        <v>3</v>
      </c>
      <c r="D14" s="97">
        <f>D15+D16-D17</f>
        <v>212604</v>
      </c>
      <c r="E14" s="97">
        <f>E15+E16-E17</f>
        <v>212604</v>
      </c>
      <c r="F14" s="124">
        <f t="shared" si="0"/>
        <v>100</v>
      </c>
    </row>
    <row r="15" spans="1:6" s="3" customFormat="1" x14ac:dyDescent="0.2">
      <c r="A15" s="132" t="s">
        <v>3260</v>
      </c>
      <c r="B15" s="314" t="s">
        <v>3261</v>
      </c>
      <c r="C15" s="303">
        <v>4</v>
      </c>
      <c r="D15" s="94">
        <v>212604</v>
      </c>
      <c r="E15" s="94">
        <v>212604</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10031339</v>
      </c>
      <c r="E18" s="97">
        <f>E19+E25+E35+E41+E47+E51</f>
        <v>9886669</v>
      </c>
      <c r="F18" s="124">
        <f t="shared" si="0"/>
        <v>98.557819649001985</v>
      </c>
    </row>
    <row r="19" spans="1:6" s="3" customFormat="1" x14ac:dyDescent="0.2">
      <c r="A19" s="315" t="s">
        <v>362</v>
      </c>
      <c r="B19" s="314" t="s">
        <v>3928</v>
      </c>
      <c r="C19" s="303">
        <v>8</v>
      </c>
      <c r="D19" s="97">
        <f>SUM(D20:D23)-D24</f>
        <v>9825898</v>
      </c>
      <c r="E19" s="97">
        <f>SUM(E20:E23)-E24</f>
        <v>9666167</v>
      </c>
      <c r="F19" s="124">
        <f t="shared" si="0"/>
        <v>98.374387765881551</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12798498</v>
      </c>
      <c r="E21" s="94">
        <v>12798498</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2972600</v>
      </c>
      <c r="E24" s="94">
        <v>3132331</v>
      </c>
      <c r="F24" s="125">
        <f t="shared" si="0"/>
        <v>105.37344412298997</v>
      </c>
    </row>
    <row r="25" spans="1:6" s="3" customFormat="1" x14ac:dyDescent="0.2">
      <c r="A25" s="315" t="s">
        <v>1156</v>
      </c>
      <c r="B25" s="314" t="s">
        <v>1261</v>
      </c>
      <c r="C25" s="303">
        <v>14</v>
      </c>
      <c r="D25" s="97">
        <f>SUM(D26:D33)-D34</f>
        <v>188926</v>
      </c>
      <c r="E25" s="97">
        <f>SUM(E26:E33)-E34</f>
        <v>200331</v>
      </c>
      <c r="F25" s="124">
        <f t="shared" si="0"/>
        <v>106.03675513163884</v>
      </c>
    </row>
    <row r="26" spans="1:6" s="3" customFormat="1" x14ac:dyDescent="0.2">
      <c r="A26" s="132" t="s">
        <v>1157</v>
      </c>
      <c r="B26" s="314" t="s">
        <v>3941</v>
      </c>
      <c r="C26" s="303">
        <v>15</v>
      </c>
      <c r="D26" s="94">
        <v>739690</v>
      </c>
      <c r="E26" s="94">
        <v>830234</v>
      </c>
      <c r="F26" s="125">
        <f t="shared" si="0"/>
        <v>112.24080357987806</v>
      </c>
    </row>
    <row r="27" spans="1:6" s="3" customFormat="1" x14ac:dyDescent="0.2">
      <c r="A27" s="132" t="s">
        <v>1158</v>
      </c>
      <c r="B27" s="314" t="s">
        <v>3965</v>
      </c>
      <c r="C27" s="303">
        <v>16</v>
      </c>
      <c r="D27" s="94">
        <v>56791</v>
      </c>
      <c r="E27" s="94">
        <v>43663</v>
      </c>
      <c r="F27" s="125">
        <f t="shared" si="0"/>
        <v>76.88366114349104</v>
      </c>
    </row>
    <row r="28" spans="1:6" s="3" customFormat="1" x14ac:dyDescent="0.2">
      <c r="A28" s="132" t="s">
        <v>1159</v>
      </c>
      <c r="B28" s="314" t="s">
        <v>3943</v>
      </c>
      <c r="C28" s="303">
        <v>17</v>
      </c>
      <c r="D28" s="94">
        <v>34183</v>
      </c>
      <c r="E28" s="94">
        <v>40764</v>
      </c>
      <c r="F28" s="125">
        <f t="shared" si="0"/>
        <v>119.25225989526957</v>
      </c>
    </row>
    <row r="29" spans="1:6" s="3" customFormat="1" x14ac:dyDescent="0.2">
      <c r="A29" s="132" t="s">
        <v>1160</v>
      </c>
      <c r="B29" s="314" t="s">
        <v>3944</v>
      </c>
      <c r="C29" s="303">
        <v>18</v>
      </c>
      <c r="D29" s="94">
        <v>6750</v>
      </c>
      <c r="E29" s="94">
        <v>6750</v>
      </c>
      <c r="F29" s="125">
        <f t="shared" si="0"/>
        <v>100</v>
      </c>
    </row>
    <row r="30" spans="1:6" s="3" customFormat="1" x14ac:dyDescent="0.2">
      <c r="A30" s="132" t="s">
        <v>2449</v>
      </c>
      <c r="B30" s="314" t="s">
        <v>2450</v>
      </c>
      <c r="C30" s="303">
        <v>19</v>
      </c>
      <c r="D30" s="94">
        <v>88428</v>
      </c>
      <c r="E30" s="94">
        <v>88428</v>
      </c>
      <c r="F30" s="125">
        <f t="shared" si="0"/>
        <v>100</v>
      </c>
    </row>
    <row r="31" spans="1:6" s="3" customFormat="1" x14ac:dyDescent="0.2">
      <c r="A31" s="272" t="s">
        <v>2451</v>
      </c>
      <c r="B31" s="314" t="s">
        <v>3946</v>
      </c>
      <c r="C31" s="303">
        <v>20</v>
      </c>
      <c r="D31" s="94">
        <v>253013</v>
      </c>
      <c r="E31" s="94">
        <v>254597</v>
      </c>
      <c r="F31" s="125">
        <f t="shared" si="0"/>
        <v>100.62605478769866</v>
      </c>
    </row>
    <row r="32" spans="1:6" s="3" customFormat="1" x14ac:dyDescent="0.2">
      <c r="A32" s="272" t="s">
        <v>2452</v>
      </c>
      <c r="B32" s="314" t="s">
        <v>3947</v>
      </c>
      <c r="C32" s="303">
        <v>21</v>
      </c>
      <c r="D32" s="94">
        <v>129775</v>
      </c>
      <c r="E32" s="94">
        <v>128777</v>
      </c>
      <c r="F32" s="125">
        <f t="shared" si="0"/>
        <v>99.230976690425734</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1119704</v>
      </c>
      <c r="E34" s="94">
        <v>1192882</v>
      </c>
      <c r="F34" s="125">
        <f t="shared" si="0"/>
        <v>106.53547723326879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14890</v>
      </c>
      <c r="E41" s="97">
        <f>SUM(E42:E45)-E46</f>
        <v>20021</v>
      </c>
      <c r="F41" s="124">
        <f t="shared" si="0"/>
        <v>134.45936870382806</v>
      </c>
    </row>
    <row r="42" spans="1:6" s="3" customFormat="1" x14ac:dyDescent="0.2">
      <c r="A42" s="132" t="s">
        <v>2878</v>
      </c>
      <c r="B42" s="314" t="s">
        <v>2886</v>
      </c>
      <c r="C42" s="303">
        <v>31</v>
      </c>
      <c r="D42" s="94">
        <v>180945</v>
      </c>
      <c r="E42" s="94">
        <v>192388</v>
      </c>
      <c r="F42" s="125">
        <f t="shared" si="0"/>
        <v>106.32402111138744</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166055</v>
      </c>
      <c r="E46" s="94">
        <v>172367</v>
      </c>
      <c r="F46" s="125">
        <f t="shared" si="0"/>
        <v>103.80115022131223</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1625</v>
      </c>
      <c r="E51" s="97">
        <f>SUM(E52:E55)-E56</f>
        <v>150</v>
      </c>
      <c r="F51" s="124">
        <f t="shared" si="0"/>
        <v>9.2307692307692317</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2149</v>
      </c>
      <c r="E53" s="94">
        <v>899</v>
      </c>
      <c r="F53" s="125">
        <f t="shared" si="0"/>
        <v>41.83341088878548</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v>524</v>
      </c>
      <c r="E56" s="94">
        <v>749</v>
      </c>
      <c r="F56" s="125">
        <f t="shared" si="0"/>
        <v>142.93893129770993</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434970</v>
      </c>
      <c r="E60" s="94">
        <v>415419</v>
      </c>
      <c r="F60" s="125">
        <f t="shared" si="0"/>
        <v>95.505207255672815</v>
      </c>
    </row>
    <row r="61" spans="1:6" s="3" customFormat="1" x14ac:dyDescent="0.2">
      <c r="A61" s="132" t="s">
        <v>456</v>
      </c>
      <c r="B61" s="314" t="s">
        <v>617</v>
      </c>
      <c r="C61" s="303">
        <v>50</v>
      </c>
      <c r="D61" s="94">
        <v>434970</v>
      </c>
      <c r="E61" s="94">
        <v>415419</v>
      </c>
      <c r="F61" s="125">
        <f t="shared" si="0"/>
        <v>95.505207255672815</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423363</v>
      </c>
      <c r="E74" s="97">
        <f>E75+E84+E92+E123+E139+E151+E168+E169</f>
        <v>452778</v>
      </c>
      <c r="F74" s="124">
        <f t="shared" si="0"/>
        <v>106.94793829408806</v>
      </c>
    </row>
    <row r="75" spans="1:6" s="3" customFormat="1" x14ac:dyDescent="0.2">
      <c r="A75" s="272" t="s">
        <v>2744</v>
      </c>
      <c r="B75" s="314" t="s">
        <v>322</v>
      </c>
      <c r="C75" s="303">
        <v>64</v>
      </c>
      <c r="D75" s="97">
        <f>+D76+D81+D82+D83</f>
        <v>43872</v>
      </c>
      <c r="E75" s="97">
        <f>+E76+E81+E82+E83</f>
        <v>98870</v>
      </c>
      <c r="F75" s="124">
        <f t="shared" si="0"/>
        <v>225.36013858497449</v>
      </c>
    </row>
    <row r="76" spans="1:6" s="3" customFormat="1" x14ac:dyDescent="0.2">
      <c r="A76" s="132" t="s">
        <v>3429</v>
      </c>
      <c r="B76" s="317" t="s">
        <v>1885</v>
      </c>
      <c r="C76" s="303">
        <v>65</v>
      </c>
      <c r="D76" s="97">
        <f>SUM(D77:D80)</f>
        <v>43872</v>
      </c>
      <c r="E76" s="97">
        <f>SUM(E77:E80)</f>
        <v>98870</v>
      </c>
      <c r="F76" s="124">
        <f t="shared" ref="F76:F139" si="1">IF(D76&gt;0,IF(E76/D76&gt;=100,"&gt;&gt;100",E76/D76*100),"-")</f>
        <v>225.36013858497449</v>
      </c>
    </row>
    <row r="77" spans="1:6" s="3" customFormat="1" x14ac:dyDescent="0.2">
      <c r="A77" s="132" t="s">
        <v>1886</v>
      </c>
      <c r="B77" s="314" t="s">
        <v>1887</v>
      </c>
      <c r="C77" s="303">
        <v>66</v>
      </c>
      <c r="D77" s="94">
        <v>0</v>
      </c>
      <c r="E77" s="94">
        <v>0</v>
      </c>
      <c r="F77" s="125" t="str">
        <f t="shared" si="1"/>
        <v>-</v>
      </c>
    </row>
    <row r="78" spans="1:6" s="3" customFormat="1" x14ac:dyDescent="0.2">
      <c r="A78" s="132" t="s">
        <v>1888</v>
      </c>
      <c r="B78" s="314" t="s">
        <v>1889</v>
      </c>
      <c r="C78" s="303">
        <v>67</v>
      </c>
      <c r="D78" s="94">
        <v>43872</v>
      </c>
      <c r="E78" s="94">
        <v>98870</v>
      </c>
      <c r="F78" s="125">
        <f t="shared" si="1"/>
        <v>225.36013858497449</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0</v>
      </c>
      <c r="E82" s="94">
        <v>0</v>
      </c>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25006</v>
      </c>
      <c r="E84" s="97">
        <f>+E85+SUM(E88:E91)</f>
        <v>97</v>
      </c>
      <c r="F84" s="124">
        <f t="shared" si="1"/>
        <v>0.38790690234343755</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v>0</v>
      </c>
      <c r="E89" s="94">
        <v>0</v>
      </c>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25006</v>
      </c>
      <c r="E91" s="94">
        <v>97</v>
      </c>
      <c r="F91" s="125">
        <f t="shared" si="1"/>
        <v>0.38790690234343755</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12542</v>
      </c>
      <c r="E151" s="97">
        <f>SUM(E152:E154)+SUM(E162:E166)-E167</f>
        <v>9452</v>
      </c>
      <c r="F151" s="124">
        <f t="shared" si="2"/>
        <v>75.362781055653002</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2865</v>
      </c>
      <c r="E154" s="97">
        <f>SUM(E155:E161)</f>
        <v>7340</v>
      </c>
      <c r="F154" s="124">
        <f t="shared" si="2"/>
        <v>256.19546247818499</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v>2865</v>
      </c>
      <c r="E160" s="94">
        <v>7340</v>
      </c>
      <c r="F160" s="125">
        <f t="shared" si="2"/>
        <v>256.19546247818499</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6279</v>
      </c>
      <c r="E163" s="94">
        <v>0</v>
      </c>
      <c r="F163" s="125">
        <f t="shared" si="2"/>
        <v>0</v>
      </c>
    </row>
    <row r="164" spans="1:6" s="3" customFormat="1" x14ac:dyDescent="0.2">
      <c r="A164" s="272" t="s">
        <v>3805</v>
      </c>
      <c r="B164" s="317" t="s">
        <v>1338</v>
      </c>
      <c r="C164" s="303">
        <v>153</v>
      </c>
      <c r="D164" s="94">
        <v>3398</v>
      </c>
      <c r="E164" s="94">
        <v>2112</v>
      </c>
      <c r="F164" s="125">
        <f t="shared" si="2"/>
        <v>62.154208357857563</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v>0</v>
      </c>
      <c r="E166" s="94">
        <v>0</v>
      </c>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341943</v>
      </c>
      <c r="E169" s="97">
        <f>SUM(E170:E172)</f>
        <v>344359</v>
      </c>
      <c r="F169" s="124">
        <f t="shared" si="2"/>
        <v>100.70655050695582</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341943</v>
      </c>
      <c r="E172" s="94">
        <v>344359</v>
      </c>
      <c r="F172" s="125">
        <f t="shared" si="2"/>
        <v>100.70655050695582</v>
      </c>
    </row>
    <row r="173" spans="1:6" s="3" customFormat="1" x14ac:dyDescent="0.2">
      <c r="A173" s="272"/>
      <c r="B173" s="314" t="s">
        <v>1068</v>
      </c>
      <c r="C173" s="303">
        <v>162</v>
      </c>
      <c r="D173" s="97">
        <f>D174+D234</f>
        <v>10667305</v>
      </c>
      <c r="E173" s="97">
        <f>E174+E234</f>
        <v>10552051</v>
      </c>
      <c r="F173" s="124">
        <f t="shared" si="2"/>
        <v>98.919558407676547</v>
      </c>
    </row>
    <row r="174" spans="1:6" s="3" customFormat="1" x14ac:dyDescent="0.2">
      <c r="A174" s="272" t="s">
        <v>3813</v>
      </c>
      <c r="B174" s="314" t="s">
        <v>1145</v>
      </c>
      <c r="C174" s="303">
        <v>163</v>
      </c>
      <c r="D174" s="97">
        <f>D175+D186+D187+D203+D231</f>
        <v>378491</v>
      </c>
      <c r="E174" s="97">
        <f>E175+E186+E187+E203+E231</f>
        <v>386303</v>
      </c>
      <c r="F174" s="124">
        <f t="shared" si="2"/>
        <v>102.06398566940827</v>
      </c>
    </row>
    <row r="175" spans="1:6" s="3" customFormat="1" x14ac:dyDescent="0.2">
      <c r="A175" s="272" t="s">
        <v>1181</v>
      </c>
      <c r="B175" s="314" t="s">
        <v>1547</v>
      </c>
      <c r="C175" s="303">
        <v>164</v>
      </c>
      <c r="D175" s="97">
        <f>SUM(D176:D178)+SUM(D182:D185)</f>
        <v>378491</v>
      </c>
      <c r="E175" s="97">
        <f>SUM(E176:E178)+SUM(E182:E185)</f>
        <v>386303</v>
      </c>
      <c r="F175" s="124">
        <f t="shared" si="2"/>
        <v>102.06398566940827</v>
      </c>
    </row>
    <row r="176" spans="1:6" s="3" customFormat="1" x14ac:dyDescent="0.2">
      <c r="A176" s="272" t="s">
        <v>1182</v>
      </c>
      <c r="B176" s="314" t="s">
        <v>1183</v>
      </c>
      <c r="C176" s="303">
        <v>165</v>
      </c>
      <c r="D176" s="94">
        <v>326133</v>
      </c>
      <c r="E176" s="94">
        <v>330326</v>
      </c>
      <c r="F176" s="125">
        <f t="shared" si="2"/>
        <v>101.28567179647567</v>
      </c>
    </row>
    <row r="177" spans="1:6" s="3" customFormat="1" x14ac:dyDescent="0.2">
      <c r="A177" s="272" t="s">
        <v>1184</v>
      </c>
      <c r="B177" s="314" t="s">
        <v>1185</v>
      </c>
      <c r="C177" s="303">
        <v>166</v>
      </c>
      <c r="D177" s="94">
        <v>49289</v>
      </c>
      <c r="E177" s="94">
        <v>55557</v>
      </c>
      <c r="F177" s="125">
        <f t="shared" si="2"/>
        <v>112.71683337052892</v>
      </c>
    </row>
    <row r="178" spans="1:6" s="3" customFormat="1" x14ac:dyDescent="0.2">
      <c r="A178" s="272" t="s">
        <v>1186</v>
      </c>
      <c r="B178" s="317" t="s">
        <v>2842</v>
      </c>
      <c r="C178" s="303">
        <v>167</v>
      </c>
      <c r="D178" s="97">
        <f>SUM(D179:D181)</f>
        <v>271</v>
      </c>
      <c r="E178" s="97">
        <f>SUM(E179:E181)</f>
        <v>323</v>
      </c>
      <c r="F178" s="124">
        <f t="shared" si="2"/>
        <v>119.18819188191883</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271</v>
      </c>
      <c r="E181" s="94">
        <v>323</v>
      </c>
      <c r="F181" s="125">
        <f t="shared" si="2"/>
        <v>119.18819188191883</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2798</v>
      </c>
      <c r="E185" s="94">
        <v>97</v>
      </c>
      <c r="F185" s="125">
        <f t="shared" si="2"/>
        <v>3.466761972837741</v>
      </c>
    </row>
    <row r="186" spans="1:6" s="3" customFormat="1" x14ac:dyDescent="0.2">
      <c r="A186" s="272" t="s">
        <v>3033</v>
      </c>
      <c r="B186" s="314" t="s">
        <v>3034</v>
      </c>
      <c r="C186" s="303">
        <v>175</v>
      </c>
      <c r="D186" s="94">
        <v>0</v>
      </c>
      <c r="E186" s="94">
        <v>0</v>
      </c>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10288814</v>
      </c>
      <c r="E234" s="97">
        <f>+E235+E243-E247+E251+E252+E253</f>
        <v>10165748</v>
      </c>
      <c r="F234" s="124">
        <f t="shared" si="3"/>
        <v>98.803885462406058</v>
      </c>
    </row>
    <row r="235" spans="1:6" s="3" customFormat="1" x14ac:dyDescent="0.2">
      <c r="A235" s="132" t="s">
        <v>1279</v>
      </c>
      <c r="B235" s="314" t="s">
        <v>3395</v>
      </c>
      <c r="C235" s="303">
        <v>224</v>
      </c>
      <c r="D235" s="97">
        <f>D236-D239</f>
        <v>10243943</v>
      </c>
      <c r="E235" s="97">
        <f>E236-E239</f>
        <v>10099273</v>
      </c>
      <c r="F235" s="124">
        <f t="shared" si="3"/>
        <v>98.587750829929462</v>
      </c>
    </row>
    <row r="236" spans="1:6" s="3" customFormat="1" x14ac:dyDescent="0.2">
      <c r="A236" s="132" t="s">
        <v>1280</v>
      </c>
      <c r="B236" s="314" t="s">
        <v>3396</v>
      </c>
      <c r="C236" s="303">
        <v>225</v>
      </c>
      <c r="D236" s="97">
        <f>SUM(D237:D238)</f>
        <v>10243943</v>
      </c>
      <c r="E236" s="97">
        <f>SUM(E237:E238)</f>
        <v>10099273</v>
      </c>
      <c r="F236" s="124">
        <f t="shared" si="3"/>
        <v>98.587750829929462</v>
      </c>
    </row>
    <row r="237" spans="1:6" s="3" customFormat="1" x14ac:dyDescent="0.2">
      <c r="A237" s="132" t="s">
        <v>1281</v>
      </c>
      <c r="B237" s="314" t="s">
        <v>1282</v>
      </c>
      <c r="C237" s="303">
        <v>226</v>
      </c>
      <c r="D237" s="94">
        <v>10209063</v>
      </c>
      <c r="E237" s="94">
        <v>10059393</v>
      </c>
      <c r="F237" s="125">
        <f t="shared" si="3"/>
        <v>98.53394968764519</v>
      </c>
    </row>
    <row r="238" spans="1:6" s="3" customFormat="1" x14ac:dyDescent="0.2">
      <c r="A238" s="132" t="s">
        <v>1283</v>
      </c>
      <c r="B238" s="314" t="s">
        <v>1284</v>
      </c>
      <c r="C238" s="303">
        <v>227</v>
      </c>
      <c r="D238" s="94">
        <v>34880</v>
      </c>
      <c r="E238" s="94">
        <v>39880</v>
      </c>
      <c r="F238" s="125">
        <f t="shared" si="3"/>
        <v>114.33486238532109</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v>32328</v>
      </c>
      <c r="E242" s="94">
        <v>57023</v>
      </c>
      <c r="F242" s="125">
        <f t="shared" si="3"/>
        <v>176.38888888888889</v>
      </c>
    </row>
    <row r="243" spans="1:6" s="3" customFormat="1" x14ac:dyDescent="0.2">
      <c r="A243" s="132" t="s">
        <v>4120</v>
      </c>
      <c r="B243" s="314" t="s">
        <v>3398</v>
      </c>
      <c r="C243" s="303">
        <v>232</v>
      </c>
      <c r="D243" s="97">
        <f>SUM(D244:D246)</f>
        <v>76414</v>
      </c>
      <c r="E243" s="97">
        <f>SUM(E244:E246)</f>
        <v>88200</v>
      </c>
      <c r="F243" s="124">
        <f t="shared" si="3"/>
        <v>115.42387520611406</v>
      </c>
    </row>
    <row r="244" spans="1:6" s="3" customFormat="1" x14ac:dyDescent="0.2">
      <c r="A244" s="132" t="s">
        <v>2861</v>
      </c>
      <c r="B244" s="314" t="s">
        <v>4121</v>
      </c>
      <c r="C244" s="303">
        <v>233</v>
      </c>
      <c r="D244" s="94">
        <v>76414</v>
      </c>
      <c r="E244" s="94">
        <v>88200</v>
      </c>
      <c r="F244" s="125">
        <f t="shared" si="3"/>
        <v>115.42387520611406</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44086</v>
      </c>
      <c r="E247" s="97">
        <f>SUM(E248:E250)</f>
        <v>31177</v>
      </c>
      <c r="F247" s="124">
        <f t="shared" si="3"/>
        <v>70.718595472485603</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44086</v>
      </c>
      <c r="E249" s="94">
        <v>31177</v>
      </c>
      <c r="F249" s="125">
        <f t="shared" si="3"/>
        <v>70.718595472485603</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12543</v>
      </c>
      <c r="E251" s="94">
        <v>9452</v>
      </c>
      <c r="F251" s="125">
        <f t="shared" si="3"/>
        <v>75.356772701905456</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v>0</v>
      </c>
      <c r="E258" s="94">
        <v>0</v>
      </c>
      <c r="F258" s="125" t="str">
        <f t="shared" ref="F258:F321" si="4">IF(D258&gt;0,IF(E258/D258&gt;=100,"&gt;&gt;100",E258/D258*100),"-")</f>
        <v>-</v>
      </c>
    </row>
    <row r="259" spans="1:6" s="3" customFormat="1" x14ac:dyDescent="0.2">
      <c r="A259" s="132" t="s">
        <v>3168</v>
      </c>
      <c r="B259" s="314" t="s">
        <v>3170</v>
      </c>
      <c r="C259" s="303">
        <v>247</v>
      </c>
      <c r="D259" s="94">
        <v>0</v>
      </c>
      <c r="E259" s="94">
        <v>0</v>
      </c>
      <c r="F259" s="125" t="str">
        <f t="shared" si="4"/>
        <v>-</v>
      </c>
    </row>
    <row r="260" spans="1:6" s="3" customFormat="1" x14ac:dyDescent="0.2">
      <c r="A260" s="132" t="s">
        <v>3171</v>
      </c>
      <c r="B260" s="314" t="s">
        <v>3172</v>
      </c>
      <c r="C260" s="303">
        <v>248</v>
      </c>
      <c r="D260" s="94">
        <v>0</v>
      </c>
      <c r="E260" s="94">
        <v>2052</v>
      </c>
      <c r="F260" s="125" t="str">
        <f t="shared" si="4"/>
        <v>-</v>
      </c>
    </row>
    <row r="261" spans="1:6" s="3" customFormat="1" x14ac:dyDescent="0.2">
      <c r="A261" s="132" t="s">
        <v>3171</v>
      </c>
      <c r="B261" s="314" t="s">
        <v>3173</v>
      </c>
      <c r="C261" s="303">
        <v>249</v>
      </c>
      <c r="D261" s="94">
        <v>12543</v>
      </c>
      <c r="E261" s="94">
        <v>7400</v>
      </c>
      <c r="F261" s="125">
        <f t="shared" si="4"/>
        <v>58.997050147492622</v>
      </c>
    </row>
    <row r="262" spans="1:6" s="3" customFormat="1" x14ac:dyDescent="0.2">
      <c r="A262" s="132" t="s">
        <v>3174</v>
      </c>
      <c r="B262" s="314" t="s">
        <v>3175</v>
      </c>
      <c r="C262" s="303">
        <v>250</v>
      </c>
      <c r="D262" s="94">
        <v>0</v>
      </c>
      <c r="E262" s="94">
        <v>0</v>
      </c>
      <c r="F262" s="125" t="str">
        <f t="shared" si="4"/>
        <v>-</v>
      </c>
    </row>
    <row r="263" spans="1:6" s="3" customFormat="1" x14ac:dyDescent="0.2">
      <c r="A263" s="132" t="s">
        <v>3174</v>
      </c>
      <c r="B263" s="314" t="s">
        <v>3176</v>
      </c>
      <c r="C263" s="303">
        <v>251</v>
      </c>
      <c r="D263" s="94">
        <v>0</v>
      </c>
      <c r="E263" s="94">
        <v>0</v>
      </c>
      <c r="F263" s="125" t="str">
        <f t="shared" si="4"/>
        <v>-</v>
      </c>
    </row>
    <row r="264" spans="1:6" s="3" customFormat="1" x14ac:dyDescent="0.2">
      <c r="A264" s="321" t="s">
        <v>3401</v>
      </c>
      <c r="B264" s="322" t="s">
        <v>3402</v>
      </c>
      <c r="C264" s="303">
        <v>252</v>
      </c>
      <c r="D264" s="94">
        <v>206</v>
      </c>
      <c r="E264" s="94">
        <v>97</v>
      </c>
      <c r="F264" s="125"/>
    </row>
    <row r="265" spans="1:6" s="3" customFormat="1" x14ac:dyDescent="0.2">
      <c r="A265" s="321" t="s">
        <v>3403</v>
      </c>
      <c r="B265" s="322" t="s">
        <v>3404</v>
      </c>
      <c r="C265" s="303">
        <v>253</v>
      </c>
      <c r="D265" s="94">
        <v>0</v>
      </c>
      <c r="E265" s="94">
        <v>0</v>
      </c>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v>24799</v>
      </c>
      <c r="E267" s="94">
        <v>0</v>
      </c>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0</v>
      </c>
      <c r="E287" s="94">
        <v>7883</v>
      </c>
      <c r="F287" s="125" t="str">
        <f t="shared" si="4"/>
        <v>-</v>
      </c>
    </row>
    <row r="288" spans="1:6" s="3" customFormat="1" x14ac:dyDescent="0.2">
      <c r="A288" s="132" t="s">
        <v>3177</v>
      </c>
      <c r="B288" s="314" t="s">
        <v>3274</v>
      </c>
      <c r="C288" s="303">
        <v>276</v>
      </c>
      <c r="D288" s="94">
        <v>378492</v>
      </c>
      <c r="E288" s="94">
        <v>378420</v>
      </c>
      <c r="F288" s="125">
        <f t="shared" si="4"/>
        <v>99.980977140864269</v>
      </c>
    </row>
    <row r="289" spans="1:6" s="3" customFormat="1" x14ac:dyDescent="0.2">
      <c r="A289" s="132" t="s">
        <v>3275</v>
      </c>
      <c r="B289" s="314" t="s">
        <v>3276</v>
      </c>
      <c r="C289" s="303">
        <v>277</v>
      </c>
      <c r="D289" s="94">
        <v>0</v>
      </c>
      <c r="E289" s="94">
        <v>0</v>
      </c>
      <c r="F289" s="125" t="str">
        <f t="shared" si="4"/>
        <v>-</v>
      </c>
    </row>
    <row r="290" spans="1:6" s="3" customFormat="1" x14ac:dyDescent="0.2">
      <c r="A290" s="132" t="s">
        <v>3275</v>
      </c>
      <c r="B290" s="314" t="s">
        <v>3277</v>
      </c>
      <c r="C290" s="303">
        <v>278</v>
      </c>
      <c r="D290" s="94">
        <v>0</v>
      </c>
      <c r="E290" s="94">
        <v>0</v>
      </c>
      <c r="F290" s="125" t="str">
        <f t="shared" si="4"/>
        <v>-</v>
      </c>
    </row>
    <row r="291" spans="1:6" s="3" customFormat="1" x14ac:dyDescent="0.2">
      <c r="A291" s="132" t="s">
        <v>3278</v>
      </c>
      <c r="B291" s="314" t="s">
        <v>3279</v>
      </c>
      <c r="C291" s="303">
        <v>279</v>
      </c>
      <c r="D291" s="94">
        <v>0</v>
      </c>
      <c r="E291" s="94">
        <v>0</v>
      </c>
      <c r="F291" s="125" t="str">
        <f t="shared" si="4"/>
        <v>-</v>
      </c>
    </row>
    <row r="292" spans="1:6" s="3" customFormat="1" x14ac:dyDescent="0.2">
      <c r="A292" s="132" t="s">
        <v>3278</v>
      </c>
      <c r="B292" s="314" t="s">
        <v>3280</v>
      </c>
      <c r="C292" s="303">
        <v>280</v>
      </c>
      <c r="D292" s="94">
        <v>0</v>
      </c>
      <c r="E292" s="94">
        <v>0</v>
      </c>
      <c r="F292" s="125" t="str">
        <f t="shared" si="4"/>
        <v>-</v>
      </c>
    </row>
    <row r="293" spans="1:6" s="3" customFormat="1" x14ac:dyDescent="0.2">
      <c r="A293" s="132" t="s">
        <v>3281</v>
      </c>
      <c r="B293" s="314" t="s">
        <v>3282</v>
      </c>
      <c r="C293" s="303">
        <v>281</v>
      </c>
      <c r="D293" s="94">
        <v>0</v>
      </c>
      <c r="E293" s="94">
        <v>0</v>
      </c>
      <c r="F293" s="125" t="str">
        <f t="shared" si="4"/>
        <v>-</v>
      </c>
    </row>
    <row r="294" spans="1:6" s="3" customFormat="1" x14ac:dyDescent="0.2">
      <c r="A294" s="132" t="s">
        <v>3281</v>
      </c>
      <c r="B294" s="314" t="s">
        <v>3283</v>
      </c>
      <c r="C294" s="303">
        <v>282</v>
      </c>
      <c r="D294" s="94">
        <v>0</v>
      </c>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v>2592</v>
      </c>
      <c r="E298" s="94">
        <v>0</v>
      </c>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v>206</v>
      </c>
      <c r="E302" s="94">
        <v>97</v>
      </c>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Ružica Vrljić</v>
      </c>
      <c r="B325" s="291"/>
      <c r="D325" s="293"/>
      <c r="E325" s="293"/>
      <c r="F325" s="291"/>
      <c r="G325" s="307"/>
    </row>
    <row r="326" spans="1:7" s="292" customFormat="1" ht="15" customHeight="1" x14ac:dyDescent="0.2">
      <c r="A326" s="291" t="str">
        <f>IF(RefStr!H27="","Telefon za kontakt: _________________","Telefon za kontakt: " &amp; RefStr!H27)</f>
        <v>Telefon za kontakt: 032205998</v>
      </c>
      <c r="B326" s="291"/>
      <c r="F326" s="291"/>
      <c r="G326" s="307"/>
    </row>
    <row r="327" spans="1:7" s="292" customFormat="1" ht="15" customHeight="1" x14ac:dyDescent="0.2">
      <c r="A327" s="291" t="str">
        <f>IF(RefStr!H33="","Odgovorna osoba: _____________________________","Odgovorna osoba: " &amp; RefStr!H33)</f>
        <v>Odgovorna osoba: Katica Gudelj</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4"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10186</v>
      </c>
      <c r="C4" s="414"/>
      <c r="D4" s="414"/>
      <c r="E4" s="415">
        <f>SUM(Skriveni!G1287:G1423)</f>
        <v>7022453.0549999997</v>
      </c>
      <c r="F4" s="416"/>
    </row>
    <row r="5" spans="1:6" ht="15" customHeight="1" x14ac:dyDescent="0.2">
      <c r="B5" s="413" t="str">
        <f>"Naziv: "&amp;IF(RefStr!B10&lt;&gt;"",RefStr!B10,"_______________________________________")</f>
        <v>Naziv: OSNOVNA ŠKOLA VOĐINCI</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4788841</v>
      </c>
      <c r="E121" s="97">
        <f>E122+E125+E128+E129+SUM(E132:E135)</f>
        <v>5092441</v>
      </c>
      <c r="F121" s="125">
        <f t="shared" si="1"/>
        <v>106.33973857139965</v>
      </c>
    </row>
    <row r="122" spans="1:6" s="3" customFormat="1" x14ac:dyDescent="0.2">
      <c r="A122" s="132" t="s">
        <v>2919</v>
      </c>
      <c r="B122" s="105" t="s">
        <v>3973</v>
      </c>
      <c r="C122" s="303">
        <v>111</v>
      </c>
      <c r="D122" s="97">
        <f>SUM(D123:D124)</f>
        <v>4672606</v>
      </c>
      <c r="E122" s="97">
        <f>SUM(E123:E124)</f>
        <v>5002664</v>
      </c>
      <c r="F122" s="125">
        <f t="shared" si="1"/>
        <v>107.06368138036891</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4672606</v>
      </c>
      <c r="E124" s="94">
        <v>5002664</v>
      </c>
      <c r="F124" s="125">
        <f t="shared" si="1"/>
        <v>107.06368138036891</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116235</v>
      </c>
      <c r="E133" s="94">
        <v>89777</v>
      </c>
      <c r="F133" s="125">
        <f t="shared" si="1"/>
        <v>77.237493009850738</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4788841</v>
      </c>
      <c r="E148" s="107">
        <f>E12+E29+E35+E42+E82+E89+E96+E114+E121+E136</f>
        <v>5092441</v>
      </c>
      <c r="F148" s="126">
        <f t="shared" si="2"/>
        <v>106.33973857139965</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Ružica Vrljić</v>
      </c>
      <c r="B151" s="291"/>
      <c r="D151" s="293"/>
      <c r="E151" s="293"/>
      <c r="F151" s="291"/>
      <c r="G151" s="307"/>
    </row>
    <row r="152" spans="1:7" s="292" customFormat="1" ht="15" customHeight="1" x14ac:dyDescent="0.2">
      <c r="A152" s="291" t="str">
        <f>IF(RefStr!H27="","Telefon za kontakt: _________________","Telefon za kontakt: " &amp; RefStr!H27)</f>
        <v>Telefon za kontakt: 032205998</v>
      </c>
      <c r="B152" s="291"/>
      <c r="E152" s="291"/>
      <c r="F152" s="291"/>
      <c r="G152" s="307"/>
    </row>
    <row r="153" spans="1:7" s="292" customFormat="1" ht="15" customHeight="1" x14ac:dyDescent="0.2">
      <c r="A153" s="291" t="str">
        <f>IF(RefStr!H33="","Odgovorna osoba: _____________________________","Odgovorna osoba: " &amp; RefStr!H33)</f>
        <v>Odgovorna osoba: Katica Gudelj</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10186</v>
      </c>
      <c r="C4" s="450"/>
      <c r="D4" s="415">
        <f>SUM(Skriveni!G1424:G1467)</f>
        <v>0</v>
      </c>
      <c r="E4" s="416"/>
    </row>
    <row r="5" spans="1:6" ht="15" customHeight="1" x14ac:dyDescent="0.2">
      <c r="B5" s="413" t="str">
        <f>"Naziv: "&amp;IF(RefStr!B10&lt;&gt;"",RefStr!B10,"_______________________________________")</f>
        <v>Naziv: OSNOVNA ŠKOLA VOĐINCI</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Ružica Vrljić</v>
      </c>
      <c r="B59" s="291"/>
      <c r="D59" s="293"/>
      <c r="E59" s="293"/>
      <c r="F59" s="291"/>
      <c r="G59" s="307"/>
    </row>
    <row r="60" spans="1:7" s="292" customFormat="1" ht="15" customHeight="1" x14ac:dyDescent="0.2">
      <c r="A60" s="291" t="str">
        <f>IF(RefStr!H27="","Telefon za kontakt: _________________","Telefon za kontakt: " &amp; RefStr!H27)</f>
        <v>Telefon za kontakt: 032205998</v>
      </c>
      <c r="B60" s="291"/>
      <c r="F60" s="291"/>
      <c r="G60" s="307"/>
    </row>
    <row r="61" spans="1:7" s="292" customFormat="1" ht="15" customHeight="1" x14ac:dyDescent="0.2">
      <c r="A61" s="291" t="str">
        <f>IF(RefStr!H33="","Odgovorna osoba: _____________________________","Odgovorna osoba: " &amp; RefStr!H33)</f>
        <v>Odgovorna osoba: Katica Gudelj</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02" sqref="D10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10186</v>
      </c>
      <c r="C4" s="415">
        <f>SUM(Skriveni!G1468:G1561)</f>
        <v>461194.56599999988</v>
      </c>
      <c r="D4" s="416"/>
    </row>
    <row r="5" spans="1:5" s="23" customFormat="1" ht="15" customHeight="1" x14ac:dyDescent="0.2">
      <c r="B5" s="98" t="str">
        <f>"Naziv: "&amp;IF(RefStr!B10&lt;&gt;"",RefStr!B10,"_______________________________________")</f>
        <v>Naziv: OSNOVNA ŠKOLA VOĐINCI</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378491</v>
      </c>
    </row>
    <row r="13" spans="1:5" s="2" customFormat="1" x14ac:dyDescent="0.2">
      <c r="A13" s="270"/>
      <c r="B13" s="271" t="s">
        <v>2062</v>
      </c>
      <c r="C13" s="264">
        <v>2</v>
      </c>
      <c r="D13" s="140">
        <f>D14+D15+D23+D24</f>
        <v>5153612</v>
      </c>
    </row>
    <row r="14" spans="1:5" s="2" customFormat="1" x14ac:dyDescent="0.2">
      <c r="A14" s="270"/>
      <c r="B14" s="271" t="s">
        <v>4041</v>
      </c>
      <c r="C14" s="264">
        <v>3</v>
      </c>
      <c r="D14" s="141"/>
    </row>
    <row r="15" spans="1:5" s="2" customFormat="1" x14ac:dyDescent="0.2">
      <c r="A15" s="270" t="s">
        <v>1181</v>
      </c>
      <c r="B15" s="271" t="s">
        <v>3078</v>
      </c>
      <c r="C15" s="264">
        <v>4</v>
      </c>
      <c r="D15" s="140">
        <f>SUM(D16:D22)</f>
        <v>5050959</v>
      </c>
    </row>
    <row r="16" spans="1:5" s="2" customFormat="1" x14ac:dyDescent="0.2">
      <c r="A16" s="272" t="s">
        <v>1182</v>
      </c>
      <c r="B16" s="273" t="s">
        <v>1183</v>
      </c>
      <c r="C16" s="264">
        <v>5</v>
      </c>
      <c r="D16" s="141">
        <v>4215986</v>
      </c>
    </row>
    <row r="17" spans="1:4" s="2" customFormat="1" x14ac:dyDescent="0.2">
      <c r="A17" s="272" t="s">
        <v>1184</v>
      </c>
      <c r="B17" s="273" t="s">
        <v>1185</v>
      </c>
      <c r="C17" s="264">
        <v>6</v>
      </c>
      <c r="D17" s="141">
        <v>800502</v>
      </c>
    </row>
    <row r="18" spans="1:4" s="2" customFormat="1" x14ac:dyDescent="0.2">
      <c r="A18" s="272" t="s">
        <v>1186</v>
      </c>
      <c r="B18" s="273" t="s">
        <v>1187</v>
      </c>
      <c r="C18" s="264">
        <v>7</v>
      </c>
      <c r="D18" s="141">
        <v>2808</v>
      </c>
    </row>
    <row r="19" spans="1:4" s="2" customFormat="1" x14ac:dyDescent="0.2">
      <c r="A19" s="272" t="s">
        <v>1188</v>
      </c>
      <c r="B19" s="273" t="s">
        <v>1189</v>
      </c>
      <c r="C19" s="264">
        <v>8</v>
      </c>
      <c r="D19" s="141">
        <v>0</v>
      </c>
    </row>
    <row r="20" spans="1:4" s="2" customFormat="1" x14ac:dyDescent="0.2">
      <c r="A20" s="272" t="s">
        <v>1190</v>
      </c>
      <c r="B20" s="273" t="s">
        <v>1191</v>
      </c>
      <c r="C20" s="264">
        <v>9</v>
      </c>
      <c r="D20" s="141">
        <v>0</v>
      </c>
    </row>
    <row r="21" spans="1:4" s="2" customFormat="1" x14ac:dyDescent="0.2">
      <c r="A21" s="272" t="s">
        <v>1192</v>
      </c>
      <c r="B21" s="273" t="s">
        <v>2983</v>
      </c>
      <c r="C21" s="264">
        <v>10</v>
      </c>
      <c r="D21" s="141">
        <v>0</v>
      </c>
    </row>
    <row r="22" spans="1:4" s="2" customFormat="1" x14ac:dyDescent="0.2">
      <c r="A22" s="272" t="s">
        <v>1193</v>
      </c>
      <c r="B22" s="273" t="s">
        <v>3032</v>
      </c>
      <c r="C22" s="264">
        <v>11</v>
      </c>
      <c r="D22" s="141">
        <v>31663</v>
      </c>
    </row>
    <row r="23" spans="1:4" s="2" customFormat="1" x14ac:dyDescent="0.2">
      <c r="A23" s="270" t="s">
        <v>3033</v>
      </c>
      <c r="B23" s="271" t="s">
        <v>3034</v>
      </c>
      <c r="C23" s="264">
        <v>12</v>
      </c>
      <c r="D23" s="141">
        <v>102653</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v>0</v>
      </c>
    </row>
    <row r="26" spans="1:4" s="2" customFormat="1" x14ac:dyDescent="0.2">
      <c r="A26" s="270" t="s">
        <v>2609</v>
      </c>
      <c r="B26" s="273" t="s">
        <v>3665</v>
      </c>
      <c r="C26" s="264">
        <v>15</v>
      </c>
      <c r="D26" s="141">
        <v>0</v>
      </c>
    </row>
    <row r="27" spans="1:4" s="2" customFormat="1" x14ac:dyDescent="0.2">
      <c r="A27" s="270" t="s">
        <v>2610</v>
      </c>
      <c r="B27" s="273" t="s">
        <v>3669</v>
      </c>
      <c r="C27" s="264">
        <v>16</v>
      </c>
      <c r="D27" s="141">
        <v>0</v>
      </c>
    </row>
    <row r="28" spans="1:4" s="2" customFormat="1" ht="19.5" x14ac:dyDescent="0.2">
      <c r="A28" s="274" t="s">
        <v>3522</v>
      </c>
      <c r="B28" s="273" t="s">
        <v>1566</v>
      </c>
      <c r="C28" s="264">
        <v>17</v>
      </c>
      <c r="D28" s="141">
        <v>0</v>
      </c>
    </row>
    <row r="29" spans="1:4" s="2" customFormat="1" ht="19.5" x14ac:dyDescent="0.2">
      <c r="A29" s="274" t="s">
        <v>43</v>
      </c>
      <c r="B29" s="273" t="s">
        <v>1565</v>
      </c>
      <c r="C29" s="264">
        <v>18</v>
      </c>
      <c r="D29" s="141">
        <v>0</v>
      </c>
    </row>
    <row r="30" spans="1:4" s="2" customFormat="1" x14ac:dyDescent="0.2">
      <c r="A30" s="272"/>
      <c r="B30" s="271" t="s">
        <v>3080</v>
      </c>
      <c r="C30" s="264">
        <v>19</v>
      </c>
      <c r="D30" s="140">
        <f>D31+D32+D40+D41</f>
        <v>5145801</v>
      </c>
    </row>
    <row r="31" spans="1:4" s="2" customFormat="1" x14ac:dyDescent="0.2">
      <c r="A31" s="272"/>
      <c r="B31" s="271" t="s">
        <v>4041</v>
      </c>
      <c r="C31" s="264">
        <v>20</v>
      </c>
      <c r="D31" s="141"/>
    </row>
    <row r="32" spans="1:4" s="2" customFormat="1" x14ac:dyDescent="0.2">
      <c r="A32" s="270" t="s">
        <v>1181</v>
      </c>
      <c r="B32" s="271" t="s">
        <v>3081</v>
      </c>
      <c r="C32" s="264">
        <v>21</v>
      </c>
      <c r="D32" s="140">
        <f>SUM(D33:D39)</f>
        <v>5043148</v>
      </c>
    </row>
    <row r="33" spans="1:4" s="2" customFormat="1" x14ac:dyDescent="0.2">
      <c r="A33" s="272" t="s">
        <v>1182</v>
      </c>
      <c r="B33" s="273" t="s">
        <v>1183</v>
      </c>
      <c r="C33" s="264">
        <v>22</v>
      </c>
      <c r="D33" s="141">
        <v>4211793</v>
      </c>
    </row>
    <row r="34" spans="1:4" s="2" customFormat="1" x14ac:dyDescent="0.2">
      <c r="A34" s="272" t="s">
        <v>1184</v>
      </c>
      <c r="B34" s="273" t="s">
        <v>1185</v>
      </c>
      <c r="C34" s="264">
        <v>23</v>
      </c>
      <c r="D34" s="141">
        <v>794234</v>
      </c>
    </row>
    <row r="35" spans="1:4" s="2" customFormat="1" x14ac:dyDescent="0.2">
      <c r="A35" s="272" t="s">
        <v>1186</v>
      </c>
      <c r="B35" s="273" t="s">
        <v>1187</v>
      </c>
      <c r="C35" s="264">
        <v>24</v>
      </c>
      <c r="D35" s="141">
        <v>2757</v>
      </c>
    </row>
    <row r="36" spans="1:4" s="2" customFormat="1" x14ac:dyDescent="0.2">
      <c r="A36" s="272" t="s">
        <v>1188</v>
      </c>
      <c r="B36" s="273" t="s">
        <v>1189</v>
      </c>
      <c r="C36" s="264">
        <v>25</v>
      </c>
      <c r="D36" s="141">
        <v>0</v>
      </c>
    </row>
    <row r="37" spans="1:4" s="2" customFormat="1" x14ac:dyDescent="0.2">
      <c r="A37" s="272" t="s">
        <v>1190</v>
      </c>
      <c r="B37" s="273" t="s">
        <v>1191</v>
      </c>
      <c r="C37" s="264">
        <v>26</v>
      </c>
      <c r="D37" s="141">
        <v>0</v>
      </c>
    </row>
    <row r="38" spans="1:4" s="2" customFormat="1" x14ac:dyDescent="0.2">
      <c r="A38" s="272" t="s">
        <v>1192</v>
      </c>
      <c r="B38" s="273" t="s">
        <v>2983</v>
      </c>
      <c r="C38" s="264">
        <v>27</v>
      </c>
      <c r="D38" s="141">
        <v>0</v>
      </c>
    </row>
    <row r="39" spans="1:4" s="2" customFormat="1" x14ac:dyDescent="0.2">
      <c r="A39" s="272" t="s">
        <v>1193</v>
      </c>
      <c r="B39" s="273" t="s">
        <v>3032</v>
      </c>
      <c r="C39" s="264">
        <v>28</v>
      </c>
      <c r="D39" s="141">
        <v>34364</v>
      </c>
    </row>
    <row r="40" spans="1:4" s="2" customFormat="1" x14ac:dyDescent="0.2">
      <c r="A40" s="275" t="s">
        <v>3033</v>
      </c>
      <c r="B40" s="271" t="s">
        <v>3034</v>
      </c>
      <c r="C40" s="264">
        <v>29</v>
      </c>
      <c r="D40" s="141">
        <v>102653</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v>0</v>
      </c>
    </row>
    <row r="43" spans="1:4" s="2" customFormat="1" x14ac:dyDescent="0.2">
      <c r="A43" s="276" t="s">
        <v>2609</v>
      </c>
      <c r="B43" s="273" t="s">
        <v>3665</v>
      </c>
      <c r="C43" s="264">
        <v>32</v>
      </c>
      <c r="D43" s="141">
        <v>0</v>
      </c>
    </row>
    <row r="44" spans="1:4" s="2" customFormat="1" x14ac:dyDescent="0.2">
      <c r="A44" s="272" t="s">
        <v>2610</v>
      </c>
      <c r="B44" s="273" t="s">
        <v>3669</v>
      </c>
      <c r="C44" s="264">
        <v>33</v>
      </c>
      <c r="D44" s="141">
        <v>0</v>
      </c>
    </row>
    <row r="45" spans="1:4" s="2" customFormat="1" ht="19.5" x14ac:dyDescent="0.2">
      <c r="A45" s="274" t="s">
        <v>3523</v>
      </c>
      <c r="B45" s="273" t="s">
        <v>1566</v>
      </c>
      <c r="C45" s="264">
        <v>34</v>
      </c>
      <c r="D45" s="141">
        <v>0</v>
      </c>
    </row>
    <row r="46" spans="1:4" s="2" customFormat="1" ht="19.5" x14ac:dyDescent="0.2">
      <c r="A46" s="277" t="s">
        <v>43</v>
      </c>
      <c r="B46" s="273" t="s">
        <v>1565</v>
      </c>
      <c r="C46" s="264">
        <v>35</v>
      </c>
      <c r="D46" s="141">
        <v>0</v>
      </c>
    </row>
    <row r="47" spans="1:4" s="2" customFormat="1" x14ac:dyDescent="0.2">
      <c r="A47" s="276"/>
      <c r="B47" s="271" t="s">
        <v>3083</v>
      </c>
      <c r="C47" s="264">
        <v>36</v>
      </c>
      <c r="D47" s="140">
        <f>D12+D13-D30</f>
        <v>386302</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v>0</v>
      </c>
    </row>
    <row r="58" spans="1:4" s="2" customFormat="1" x14ac:dyDescent="0.2">
      <c r="A58" s="275"/>
      <c r="B58" s="273" t="s">
        <v>1570</v>
      </c>
      <c r="C58" s="264">
        <v>47</v>
      </c>
      <c r="D58" s="141">
        <v>0</v>
      </c>
    </row>
    <row r="59" spans="1:4" s="2" customFormat="1" x14ac:dyDescent="0.2">
      <c r="A59" s="276"/>
      <c r="B59" s="273" t="s">
        <v>1571</v>
      </c>
      <c r="C59" s="264">
        <v>48</v>
      </c>
      <c r="D59" s="141">
        <v>0</v>
      </c>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v>0</v>
      </c>
    </row>
    <row r="63" spans="1:4" s="2" customFormat="1" x14ac:dyDescent="0.2">
      <c r="A63" s="272"/>
      <c r="B63" s="273" t="s">
        <v>1570</v>
      </c>
      <c r="C63" s="264">
        <v>52</v>
      </c>
      <c r="D63" s="141">
        <v>0</v>
      </c>
    </row>
    <row r="64" spans="1:4" s="2" customFormat="1" x14ac:dyDescent="0.2">
      <c r="A64" s="272"/>
      <c r="B64" s="273" t="s">
        <v>1571</v>
      </c>
      <c r="C64" s="264">
        <v>53</v>
      </c>
      <c r="D64" s="141">
        <v>0</v>
      </c>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v>0</v>
      </c>
    </row>
    <row r="68" spans="1:4" s="2" customFormat="1" x14ac:dyDescent="0.2">
      <c r="A68" s="275"/>
      <c r="B68" s="273" t="s">
        <v>1570</v>
      </c>
      <c r="C68" s="264">
        <v>57</v>
      </c>
      <c r="D68" s="141">
        <v>0</v>
      </c>
    </row>
    <row r="69" spans="1:4" s="2" customFormat="1" x14ac:dyDescent="0.2">
      <c r="A69" s="276"/>
      <c r="B69" s="273" t="s">
        <v>1571</v>
      </c>
      <c r="C69" s="264">
        <v>58</v>
      </c>
      <c r="D69" s="141">
        <v>0</v>
      </c>
    </row>
    <row r="70" spans="1:4" s="2" customFormat="1" x14ac:dyDescent="0.2">
      <c r="A70" s="270" t="s">
        <v>1188</v>
      </c>
      <c r="B70" s="271" t="s">
        <v>3090</v>
      </c>
      <c r="C70" s="264">
        <v>59</v>
      </c>
      <c r="D70" s="140">
        <f>SUM(D71:D74)</f>
        <v>0</v>
      </c>
    </row>
    <row r="71" spans="1:4" s="2" customFormat="1" x14ac:dyDescent="0.2">
      <c r="A71" s="272"/>
      <c r="B71" s="273" t="s">
        <v>1568</v>
      </c>
      <c r="C71" s="264">
        <v>60</v>
      </c>
      <c r="D71" s="141">
        <v>0</v>
      </c>
    </row>
    <row r="72" spans="1:4" s="2" customFormat="1" x14ac:dyDescent="0.2">
      <c r="A72" s="272"/>
      <c r="B72" s="273" t="s">
        <v>1569</v>
      </c>
      <c r="C72" s="264">
        <v>61</v>
      </c>
      <c r="D72" s="141">
        <v>0</v>
      </c>
    </row>
    <row r="73" spans="1:4" s="2" customFormat="1" x14ac:dyDescent="0.2">
      <c r="A73" s="272"/>
      <c r="B73" s="273" t="s">
        <v>1570</v>
      </c>
      <c r="C73" s="264">
        <v>62</v>
      </c>
      <c r="D73" s="141">
        <v>0</v>
      </c>
    </row>
    <row r="74" spans="1:4" s="2" customFormat="1" x14ac:dyDescent="0.2">
      <c r="A74" s="272"/>
      <c r="B74" s="273" t="s">
        <v>1571</v>
      </c>
      <c r="C74" s="264">
        <v>63</v>
      </c>
      <c r="D74" s="141">
        <v>0</v>
      </c>
    </row>
    <row r="75" spans="1:4" s="2" customFormat="1" x14ac:dyDescent="0.2">
      <c r="A75" s="270" t="s">
        <v>1190</v>
      </c>
      <c r="B75" s="271" t="s">
        <v>3091</v>
      </c>
      <c r="C75" s="264">
        <v>64</v>
      </c>
      <c r="D75" s="140">
        <f>SUM(D76:D79)</f>
        <v>0</v>
      </c>
    </row>
    <row r="76" spans="1:4" s="2" customFormat="1" x14ac:dyDescent="0.2">
      <c r="A76" s="276"/>
      <c r="B76" s="273" t="s">
        <v>1568</v>
      </c>
      <c r="C76" s="264">
        <v>65</v>
      </c>
      <c r="D76" s="141">
        <v>0</v>
      </c>
    </row>
    <row r="77" spans="1:4" s="2" customFormat="1" x14ac:dyDescent="0.2">
      <c r="A77" s="276"/>
      <c r="B77" s="273" t="s">
        <v>1569</v>
      </c>
      <c r="C77" s="264">
        <v>66</v>
      </c>
      <c r="D77" s="141">
        <v>0</v>
      </c>
    </row>
    <row r="78" spans="1:4" s="2" customFormat="1" x14ac:dyDescent="0.2">
      <c r="A78" s="276"/>
      <c r="B78" s="273" t="s">
        <v>1570</v>
      </c>
      <c r="C78" s="264">
        <v>67</v>
      </c>
      <c r="D78" s="141">
        <v>0</v>
      </c>
    </row>
    <row r="79" spans="1:4" s="2" customFormat="1" x14ac:dyDescent="0.2">
      <c r="A79" s="275"/>
      <c r="B79" s="273" t="s">
        <v>1571</v>
      </c>
      <c r="C79" s="264">
        <v>68</v>
      </c>
      <c r="D79" s="141">
        <v>0</v>
      </c>
    </row>
    <row r="80" spans="1:4" s="2" customFormat="1" x14ac:dyDescent="0.2">
      <c r="A80" s="270" t="s">
        <v>1192</v>
      </c>
      <c r="B80" s="279" t="s">
        <v>3092</v>
      </c>
      <c r="C80" s="264">
        <v>69</v>
      </c>
      <c r="D80" s="140">
        <f>SUM(D81:D84)</f>
        <v>0</v>
      </c>
    </row>
    <row r="81" spans="1:4" s="2" customFormat="1" x14ac:dyDescent="0.2">
      <c r="A81" s="270"/>
      <c r="B81" s="273" t="s">
        <v>1568</v>
      </c>
      <c r="C81" s="264">
        <v>70</v>
      </c>
      <c r="D81" s="141">
        <v>0</v>
      </c>
    </row>
    <row r="82" spans="1:4" s="2" customFormat="1" x14ac:dyDescent="0.2">
      <c r="A82" s="270"/>
      <c r="B82" s="273" t="s">
        <v>1569</v>
      </c>
      <c r="C82" s="264">
        <v>71</v>
      </c>
      <c r="D82" s="141">
        <v>0</v>
      </c>
    </row>
    <row r="83" spans="1:4" s="2" customFormat="1" x14ac:dyDescent="0.2">
      <c r="A83" s="270"/>
      <c r="B83" s="273" t="s">
        <v>1570</v>
      </c>
      <c r="C83" s="264">
        <v>72</v>
      </c>
      <c r="D83" s="141">
        <v>0</v>
      </c>
    </row>
    <row r="84" spans="1:4" s="2" customFormat="1" x14ac:dyDescent="0.2">
      <c r="A84" s="270"/>
      <c r="B84" s="273" t="s">
        <v>1571</v>
      </c>
      <c r="C84" s="264">
        <v>73</v>
      </c>
      <c r="D84" s="141">
        <v>0</v>
      </c>
    </row>
    <row r="85" spans="1:4" s="2" customFormat="1" x14ac:dyDescent="0.2">
      <c r="A85" s="270" t="s">
        <v>1193</v>
      </c>
      <c r="B85" s="279" t="s">
        <v>3093</v>
      </c>
      <c r="C85" s="264">
        <v>74</v>
      </c>
      <c r="D85" s="140">
        <f>SUM(D86:D89)</f>
        <v>0</v>
      </c>
    </row>
    <row r="86" spans="1:4" s="2" customFormat="1" x14ac:dyDescent="0.2">
      <c r="A86" s="270"/>
      <c r="B86" s="273" t="s">
        <v>1568</v>
      </c>
      <c r="C86" s="264">
        <v>75</v>
      </c>
      <c r="D86" s="141">
        <v>0</v>
      </c>
    </row>
    <row r="87" spans="1:4" s="2" customFormat="1" x14ac:dyDescent="0.2">
      <c r="A87" s="270"/>
      <c r="B87" s="273" t="s">
        <v>1569</v>
      </c>
      <c r="C87" s="264">
        <v>76</v>
      </c>
      <c r="D87" s="141">
        <v>0</v>
      </c>
    </row>
    <row r="88" spans="1:4" s="2" customFormat="1" x14ac:dyDescent="0.2">
      <c r="A88" s="270"/>
      <c r="B88" s="273" t="s">
        <v>1570</v>
      </c>
      <c r="C88" s="264">
        <v>77</v>
      </c>
      <c r="D88" s="141"/>
    </row>
    <row r="89" spans="1:4" s="2" customFormat="1" x14ac:dyDescent="0.2">
      <c r="A89" s="270"/>
      <c r="B89" s="273" t="s">
        <v>1571</v>
      </c>
      <c r="C89" s="264">
        <v>78</v>
      </c>
      <c r="D89" s="141">
        <v>0</v>
      </c>
    </row>
    <row r="90" spans="1:4" s="2" customFormat="1" x14ac:dyDescent="0.2">
      <c r="A90" s="270" t="s">
        <v>3033</v>
      </c>
      <c r="B90" s="271" t="s">
        <v>3094</v>
      </c>
      <c r="C90" s="264">
        <v>79</v>
      </c>
      <c r="D90" s="140">
        <f>SUM(D91:D94)</f>
        <v>0</v>
      </c>
    </row>
    <row r="91" spans="1:4" s="2" customFormat="1" x14ac:dyDescent="0.2">
      <c r="A91" s="270"/>
      <c r="B91" s="273" t="s">
        <v>1568</v>
      </c>
      <c r="C91" s="264">
        <v>80</v>
      </c>
      <c r="D91" s="141">
        <v>0</v>
      </c>
    </row>
    <row r="92" spans="1:4" s="2" customFormat="1" x14ac:dyDescent="0.2">
      <c r="A92" s="270"/>
      <c r="B92" s="273" t="s">
        <v>1569</v>
      </c>
      <c r="C92" s="264">
        <v>81</v>
      </c>
      <c r="D92" s="141">
        <v>0</v>
      </c>
    </row>
    <row r="93" spans="1:4" s="2" customFormat="1" x14ac:dyDescent="0.2">
      <c r="A93" s="276"/>
      <c r="B93" s="273" t="s">
        <v>1570</v>
      </c>
      <c r="C93" s="264">
        <v>82</v>
      </c>
      <c r="D93" s="141">
        <v>0</v>
      </c>
    </row>
    <row r="94" spans="1:4" s="2" customFormat="1" x14ac:dyDescent="0.2">
      <c r="A94" s="276"/>
      <c r="B94" s="273" t="s">
        <v>1571</v>
      </c>
      <c r="C94" s="264">
        <v>83</v>
      </c>
      <c r="D94" s="141">
        <v>0</v>
      </c>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v>0</v>
      </c>
    </row>
    <row r="97" spans="1:5" s="2" customFormat="1" x14ac:dyDescent="0.2">
      <c r="A97" s="272" t="s">
        <v>2609</v>
      </c>
      <c r="B97" s="273" t="s">
        <v>3665</v>
      </c>
      <c r="C97" s="264">
        <v>86</v>
      </c>
      <c r="D97" s="141">
        <v>0</v>
      </c>
    </row>
    <row r="98" spans="1:5" s="2" customFormat="1" x14ac:dyDescent="0.2">
      <c r="A98" s="272" t="s">
        <v>2610</v>
      </c>
      <c r="B98" s="273" t="s">
        <v>3669</v>
      </c>
      <c r="C98" s="264">
        <v>87</v>
      </c>
      <c r="D98" s="141">
        <v>0</v>
      </c>
    </row>
    <row r="99" spans="1:5" s="2" customFormat="1" ht="19.5" x14ac:dyDescent="0.2">
      <c r="A99" s="274" t="s">
        <v>3523</v>
      </c>
      <c r="B99" s="273" t="s">
        <v>1566</v>
      </c>
      <c r="C99" s="264">
        <v>88</v>
      </c>
      <c r="D99" s="141">
        <v>0</v>
      </c>
    </row>
    <row r="100" spans="1:5" s="2" customFormat="1" ht="19.5" x14ac:dyDescent="0.2">
      <c r="A100" s="274" t="s">
        <v>43</v>
      </c>
      <c r="B100" s="273" t="s">
        <v>1565</v>
      </c>
      <c r="C100" s="264">
        <v>89</v>
      </c>
      <c r="D100" s="141">
        <v>0</v>
      </c>
    </row>
    <row r="101" spans="1:5" s="2" customFormat="1" x14ac:dyDescent="0.2">
      <c r="A101" s="270"/>
      <c r="B101" s="271" t="s">
        <v>3096</v>
      </c>
      <c r="C101" s="264">
        <v>90</v>
      </c>
      <c r="D101" s="140">
        <f>SUM(D102:D105)</f>
        <v>386302</v>
      </c>
    </row>
    <row r="102" spans="1:5" s="2" customFormat="1" x14ac:dyDescent="0.2">
      <c r="A102" s="272"/>
      <c r="B102" s="280" t="s">
        <v>4041</v>
      </c>
      <c r="C102" s="264">
        <v>91</v>
      </c>
      <c r="D102" s="141"/>
    </row>
    <row r="103" spans="1:5" s="2" customFormat="1" x14ac:dyDescent="0.2">
      <c r="A103" s="272" t="s">
        <v>1181</v>
      </c>
      <c r="B103" s="280" t="s">
        <v>1365</v>
      </c>
      <c r="C103" s="264">
        <v>92</v>
      </c>
      <c r="D103" s="141">
        <v>386302</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v>0</v>
      </c>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Ružica Vrljić</v>
      </c>
      <c r="B109" s="291"/>
      <c r="C109" s="293"/>
      <c r="D109" s="293"/>
      <c r="E109" s="291"/>
    </row>
    <row r="110" spans="1:5" s="292" customFormat="1" ht="15" customHeight="1" x14ac:dyDescent="0.2">
      <c r="A110" s="291" t="str">
        <f>IF(RefStr!H27="","Telefon za kontakt: _________________","Telefon za kontakt: " &amp; RefStr!H27)</f>
        <v>Telefon za kontakt: 032205998</v>
      </c>
      <c r="B110" s="291"/>
      <c r="E110" s="291"/>
    </row>
    <row r="111" spans="1:5" s="292" customFormat="1" ht="15" customHeight="1" x14ac:dyDescent="0.2">
      <c r="A111" s="291" t="str">
        <f>IF(RefStr!H33="","Odgovorna osoba: _____________________________","Odgovorna osoba: " &amp; RefStr!H33)</f>
        <v>Odgovorna osoba: Katica Gudelj</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199" sqref="C199"/>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10186</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Ružica</cp:lastModifiedBy>
  <cp:lastPrinted>2019-01-25T11:16:11Z</cp:lastPrinted>
  <dcterms:created xsi:type="dcterms:W3CDTF">2001-11-21T09:32:18Z</dcterms:created>
  <dcterms:modified xsi:type="dcterms:W3CDTF">2019-01-28T13:30:58Z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